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看板" sheetId="1" state="visible" r:id="rId3"/>
    <sheet name="设备台账" sheetId="2" state="visible" r:id="rId4"/>
    <sheet name="保养计划" sheetId="3" state="visible" r:id="rId5"/>
    <sheet name="维修工单" sheetId="4" state="visible" r:id="rId6"/>
    <sheet name="备件库存" sheetId="5" state="visible" r:id="rId7"/>
    <sheet name="备件领用" sheetId="6" state="visible" r:id="rId8"/>
    <sheet name="案例库" sheetId="7" state="visible" r:id="rId9"/>
  </sheets>
  <definedNames>
    <definedName function="false" hidden="true" localSheetId="6" name="_xlnm._FilterDatabase" vbProcedure="false">案例库!$A$1:$I$69</definedName>
    <definedName function="false" hidden="true" localSheetId="2" name="_xlnm._FilterDatabase" vbProcedure="false">保养计划!$A$1:$I$59</definedName>
    <definedName function="false" hidden="true" localSheetId="4" name="_xlnm._FilterDatabase" vbProcedure="false">备件库存!$A$1:$H$33</definedName>
    <definedName function="false" hidden="true" localSheetId="5" name="_xlnm._FilterDatabase" vbProcedure="false">备件领用!$A$1:$G$87</definedName>
    <definedName function="false" hidden="true" localSheetId="1" name="_xlnm._FilterDatabase" vbProcedure="false">设备台账!$A$1:$H$61</definedName>
    <definedName function="false" hidden="true" localSheetId="3" name="_xlnm._FilterDatabase" vbProcedure="false">维修工单!$A$1:$L$123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<sst xmlns="http://schemas.openxmlformats.org/spreadsheetml/2006/main" count="2667" uniqueCount="719">
  <si>
    <t xml:space="preserve">设备管理 POC 数据看板（演示精简版 · 基准日 2026-09-29）</t>
  </si>
  <si>
    <t xml:space="preserve">指标</t>
  </si>
  <si>
    <t xml:space="preserve">数值</t>
  </si>
  <si>
    <t xml:space="preserve">口径说明</t>
  </si>
  <si>
    <t xml:space="preserve">工单状态分布</t>
  </si>
  <si>
    <t xml:space="preserve">数量</t>
  </si>
  <si>
    <t xml:space="preserve">设备总数（台）</t>
  </si>
  <si>
    <t xml:space="preserve">设备台账主数据</t>
  </si>
  <si>
    <t xml:space="preserve">待派工</t>
  </si>
  <si>
    <t xml:space="preserve">运行中（台）</t>
  </si>
  <si>
    <t xml:space="preserve">设备状态=运行</t>
  </si>
  <si>
    <t xml:space="preserve">已派工</t>
  </si>
  <si>
    <t xml:space="preserve">待修（台）</t>
  </si>
  <si>
    <t xml:space="preserve">触发报修高频来源</t>
  </si>
  <si>
    <t xml:space="preserve">维修中</t>
  </si>
  <si>
    <t xml:space="preserve">保养计划（条）</t>
  </si>
  <si>
    <t xml:space="preserve">PM 计划库</t>
  </si>
  <si>
    <t xml:space="preserve">待验收</t>
  </si>
  <si>
    <t xml:space="preserve">保养已到期（条）</t>
  </si>
  <si>
    <t xml:space="preserve">下次到期≤TODAY，标红并生成保养工单（R1）</t>
  </si>
  <si>
    <t xml:space="preserve">已关闭</t>
  </si>
  <si>
    <t xml:space="preserve">维修工单（张）</t>
  </si>
  <si>
    <t xml:space="preserve">报修→关闭全量</t>
  </si>
  <si>
    <t xml:space="preserve">工单-待派工（张）</t>
  </si>
  <si>
    <t xml:space="preserve">等待主管派工</t>
  </si>
  <si>
    <t xml:space="preserve">工单-维修中（张）</t>
  </si>
  <si>
    <t xml:space="preserve">维修工执行中</t>
  </si>
  <si>
    <t xml:space="preserve">工单-已关闭（张）</t>
  </si>
  <si>
    <t xml:space="preserve">闭环工单，已沉淀案例（R2）</t>
  </si>
  <si>
    <t xml:space="preserve">工单-未建档拦截（张）</t>
  </si>
  <si>
    <t xml:space="preserve">设备编号不在台账，标红拦截（R4）</t>
  </si>
  <si>
    <t xml:space="preserve">备件种类（种）</t>
  </si>
  <si>
    <t xml:space="preserve">MRO 库存</t>
  </si>
  <si>
    <t xml:space="preserve">库存预警（项）</t>
  </si>
  <si>
    <t xml:space="preserve">当前库存&lt;安全库存，标红（R3）</t>
  </si>
  <si>
    <t xml:space="preserve">领用记录（条）</t>
  </si>
  <si>
    <t xml:space="preserve">领用流水，联动扣减</t>
  </si>
  <si>
    <t xml:space="preserve">案例沉淀（条）</t>
  </si>
  <si>
    <t xml:space="preserve">故障-原因-处理，随工单关闭累积</t>
  </si>
  <si>
    <t xml:space="preserve">设备编号</t>
  </si>
  <si>
    <t xml:space="preserve">设备名称</t>
  </si>
  <si>
    <t xml:space="preserve">规格型号</t>
  </si>
  <si>
    <t xml:space="preserve">安装位置</t>
  </si>
  <si>
    <t xml:space="preserve">供应商</t>
  </si>
  <si>
    <t xml:space="preserve">启用日期</t>
  </si>
  <si>
    <t xml:space="preserve">设备状态</t>
  </si>
  <si>
    <t xml:space="preserve">责任人</t>
  </si>
  <si>
    <t xml:space="preserve">SB-CNC-001</t>
  </si>
  <si>
    <t xml:space="preserve">CNC加工中心</t>
  </si>
  <si>
    <t xml:space="preserve">CNC-591型</t>
  </si>
  <si>
    <t xml:space="preserve">机加工车间A区</t>
  </si>
  <si>
    <t xml:space="preserve">蓝天液压</t>
  </si>
  <si>
    <t xml:space="preserve">停用</t>
  </si>
  <si>
    <t xml:space="preserve">孙敏</t>
  </si>
  <si>
    <t xml:space="preserve">SB-CNC-002</t>
  </si>
  <si>
    <t xml:space="preserve">CNC-442型</t>
  </si>
  <si>
    <t xml:space="preserve">精工装备</t>
  </si>
  <si>
    <t xml:space="preserve">运行</t>
  </si>
  <si>
    <t xml:space="preserve">张伟</t>
  </si>
  <si>
    <t xml:space="preserve">SB-CNC-003</t>
  </si>
  <si>
    <t xml:space="preserve">CNC-518型</t>
  </si>
  <si>
    <t xml:space="preserve">泰克检测</t>
  </si>
  <si>
    <t xml:space="preserve">王芳</t>
  </si>
  <si>
    <t xml:space="preserve">SB-CNC-004</t>
  </si>
  <si>
    <t xml:space="preserve">CNC-256型</t>
  </si>
  <si>
    <t xml:space="preserve">SB-CNC-005</t>
  </si>
  <si>
    <t xml:space="preserve">CNC-460型</t>
  </si>
  <si>
    <t xml:space="preserve">华恒机械</t>
  </si>
  <si>
    <t xml:space="preserve">SB-CNC-006</t>
  </si>
  <si>
    <t xml:space="preserve">CNC-714型</t>
  </si>
  <si>
    <t xml:space="preserve">鼎盛电气</t>
  </si>
  <si>
    <t xml:space="preserve">陈静</t>
  </si>
  <si>
    <t xml:space="preserve">SB-CNC-007</t>
  </si>
  <si>
    <t xml:space="preserve">CNC-407型</t>
  </si>
  <si>
    <t xml:space="preserve">赵磊</t>
  </si>
  <si>
    <t xml:space="preserve">SB-CNC-008</t>
  </si>
  <si>
    <t xml:space="preserve">CNC-221型</t>
  </si>
  <si>
    <t xml:space="preserve">锐达传动</t>
  </si>
  <si>
    <t xml:space="preserve">SB-CK-001</t>
  </si>
  <si>
    <t xml:space="preserve">数控车床</t>
  </si>
  <si>
    <t xml:space="preserve">CK-645型</t>
  </si>
  <si>
    <t xml:space="preserve">机加工车间B区</t>
  </si>
  <si>
    <t xml:space="preserve">SB-CK-002</t>
  </si>
  <si>
    <t xml:space="preserve">CK-388型</t>
  </si>
  <si>
    <t xml:space="preserve">李强</t>
  </si>
  <si>
    <t xml:space="preserve">SB-CK-003</t>
  </si>
  <si>
    <t xml:space="preserve">CK-323型</t>
  </si>
  <si>
    <t xml:space="preserve">SB-CK-004</t>
  </si>
  <si>
    <t xml:space="preserve">CK-546型</t>
  </si>
  <si>
    <t xml:space="preserve">待修</t>
  </si>
  <si>
    <t xml:space="preserve">SB-CK-005</t>
  </si>
  <si>
    <t xml:space="preserve">CK-334型</t>
  </si>
  <si>
    <t xml:space="preserve">中和流体</t>
  </si>
  <si>
    <t xml:space="preserve">SB-CK-006</t>
  </si>
  <si>
    <t xml:space="preserve">CK-823型</t>
  </si>
  <si>
    <t xml:space="preserve">SB-CK-007</t>
  </si>
  <si>
    <t xml:space="preserve">CK-346型</t>
  </si>
  <si>
    <t xml:space="preserve">报废</t>
  </si>
  <si>
    <t xml:space="preserve">SB-CK-008</t>
  </si>
  <si>
    <t xml:space="preserve">CK-353型</t>
  </si>
  <si>
    <t xml:space="preserve">SB-CK-009</t>
  </si>
  <si>
    <t xml:space="preserve">CK-691型</t>
  </si>
  <si>
    <t xml:space="preserve">明辉气动</t>
  </si>
  <si>
    <t xml:space="preserve">SB-CK-010</t>
  </si>
  <si>
    <t xml:space="preserve">CK-533型</t>
  </si>
  <si>
    <t xml:space="preserve">SB-MC-001</t>
  </si>
  <si>
    <t xml:space="preserve">磨床</t>
  </si>
  <si>
    <t xml:space="preserve">MC-289型</t>
  </si>
  <si>
    <t xml:space="preserve">SB-MC-002</t>
  </si>
  <si>
    <t xml:space="preserve">MC-272型</t>
  </si>
  <si>
    <t xml:space="preserve">SB-MC-003</t>
  </si>
  <si>
    <t xml:space="preserve">MC-689型</t>
  </si>
  <si>
    <t xml:space="preserve">SB-MC-004</t>
  </si>
  <si>
    <t xml:space="preserve">MC-454型</t>
  </si>
  <si>
    <t xml:space="preserve">SB-MC-005</t>
  </si>
  <si>
    <t xml:space="preserve">MC-788型</t>
  </si>
  <si>
    <t xml:space="preserve">SB-CC-001</t>
  </si>
  <si>
    <t xml:space="preserve">冲床</t>
  </si>
  <si>
    <t xml:space="preserve">CC-422型</t>
  </si>
  <si>
    <t xml:space="preserve">冲压车间</t>
  </si>
  <si>
    <t xml:space="preserve">SB-CC-002</t>
  </si>
  <si>
    <t xml:space="preserve">CC-888型</t>
  </si>
  <si>
    <t xml:space="preserve">SB-CC-003</t>
  </si>
  <si>
    <t xml:space="preserve">CC-356型</t>
  </si>
  <si>
    <t xml:space="preserve">SB-CC-004</t>
  </si>
  <si>
    <t xml:space="preserve">CC-268型</t>
  </si>
  <si>
    <t xml:space="preserve">SB-CC-005</t>
  </si>
  <si>
    <t xml:space="preserve">CC-353型</t>
  </si>
  <si>
    <t xml:space="preserve">SB-ZS-001</t>
  </si>
  <si>
    <t xml:space="preserve">注塑机</t>
  </si>
  <si>
    <t xml:space="preserve">ZS-694型</t>
  </si>
  <si>
    <t xml:space="preserve">注塑车间</t>
  </si>
  <si>
    <t xml:space="preserve">周涛</t>
  </si>
  <si>
    <t xml:space="preserve">SB-ZS-002</t>
  </si>
  <si>
    <t xml:space="preserve">ZS-511型</t>
  </si>
  <si>
    <t xml:space="preserve">SB-ZS-003</t>
  </si>
  <si>
    <t xml:space="preserve">ZS-780型</t>
  </si>
  <si>
    <t xml:space="preserve">SB-ZS-004</t>
  </si>
  <si>
    <t xml:space="preserve">ZS-633型</t>
  </si>
  <si>
    <t xml:space="preserve">SB-ZS-005</t>
  </si>
  <si>
    <t xml:space="preserve">ZS-740型</t>
  </si>
  <si>
    <t xml:space="preserve">SB-ZS-006</t>
  </si>
  <si>
    <t xml:space="preserve">ZS-434型</t>
  </si>
  <si>
    <t xml:space="preserve">SB-TZ-001</t>
  </si>
  <si>
    <t xml:space="preserve">涂装线</t>
  </si>
  <si>
    <t xml:space="preserve">TZ-679型</t>
  </si>
  <si>
    <t xml:space="preserve">涂装车间</t>
  </si>
  <si>
    <t xml:space="preserve">SB-TZ-002</t>
  </si>
  <si>
    <t xml:space="preserve">TZ-536型</t>
  </si>
  <si>
    <t xml:space="preserve">SB-SS-001</t>
  </si>
  <si>
    <t xml:space="preserve">输送线</t>
  </si>
  <si>
    <t xml:space="preserve">SS-854型</t>
  </si>
  <si>
    <t xml:space="preserve">装配车间</t>
  </si>
  <si>
    <t xml:space="preserve">SB-SS-002</t>
  </si>
  <si>
    <t xml:space="preserve">SS-464型</t>
  </si>
  <si>
    <t xml:space="preserve">SB-SS-003</t>
  </si>
  <si>
    <t xml:space="preserve">SS-214型</t>
  </si>
  <si>
    <t xml:space="preserve">SB-SS-004</t>
  </si>
  <si>
    <t xml:space="preserve">SS-299型</t>
  </si>
  <si>
    <t xml:space="preserve">SB-SS-005</t>
  </si>
  <si>
    <t xml:space="preserve">SS-492型</t>
  </si>
  <si>
    <t xml:space="preserve">SB-SS-006</t>
  </si>
  <si>
    <t xml:space="preserve">SS-485型</t>
  </si>
  <si>
    <t xml:space="preserve">SB-KY-001</t>
  </si>
  <si>
    <t xml:space="preserve">空压机</t>
  </si>
  <si>
    <t xml:space="preserve">KY-888型</t>
  </si>
  <si>
    <t xml:space="preserve">动力站</t>
  </si>
  <si>
    <t xml:space="preserve">SB-KY-002</t>
  </si>
  <si>
    <t xml:space="preserve">KY-827型</t>
  </si>
  <si>
    <t xml:space="preserve">SB-KY-003</t>
  </si>
  <si>
    <t xml:space="preserve">KY-322型</t>
  </si>
  <si>
    <t xml:space="preserve">SB-KY-004</t>
  </si>
  <si>
    <t xml:space="preserve">KY-375型</t>
  </si>
  <si>
    <t xml:space="preserve">SB-KY-005</t>
  </si>
  <si>
    <t xml:space="preserve">KY-260型</t>
  </si>
  <si>
    <t xml:space="preserve">SB-LG-001</t>
  </si>
  <si>
    <t xml:space="preserve">冷干机</t>
  </si>
  <si>
    <t xml:space="preserve">LG-700型</t>
  </si>
  <si>
    <t xml:space="preserve">SB-LG-002</t>
  </si>
  <si>
    <t xml:space="preserve">LG-567型</t>
  </si>
  <si>
    <t xml:space="preserve">SB-LG-003</t>
  </si>
  <si>
    <t xml:space="preserve">LG-254型</t>
  </si>
  <si>
    <t xml:space="preserve">SB-HC-001</t>
  </si>
  <si>
    <t xml:space="preserve">行车</t>
  </si>
  <si>
    <t xml:space="preserve">HC-579型</t>
  </si>
  <si>
    <t xml:space="preserve">SB-HC-002</t>
  </si>
  <si>
    <t xml:space="preserve">HC-540型</t>
  </si>
  <si>
    <t xml:space="preserve">刘洋</t>
  </si>
  <si>
    <t xml:space="preserve">SB-HC-003</t>
  </si>
  <si>
    <t xml:space="preserve">HC-357型</t>
  </si>
  <si>
    <t xml:space="preserve">SB-HC-004</t>
  </si>
  <si>
    <t xml:space="preserve">HC-841型</t>
  </si>
  <si>
    <t xml:space="preserve">SB-FC-001</t>
  </si>
  <si>
    <t xml:space="preserve">叉车</t>
  </si>
  <si>
    <t xml:space="preserve">FC-849型</t>
  </si>
  <si>
    <t xml:space="preserve">成品仓库</t>
  </si>
  <si>
    <t xml:space="preserve">SB-FC-002</t>
  </si>
  <si>
    <t xml:space="preserve">FC-331型</t>
  </si>
  <si>
    <t xml:space="preserve">SB-FC-003</t>
  </si>
  <si>
    <t xml:space="preserve">FC-404型</t>
  </si>
  <si>
    <t xml:space="preserve">SB-FC-004</t>
  </si>
  <si>
    <t xml:space="preserve">FC-850型</t>
  </si>
  <si>
    <t xml:space="preserve">SB-JC-001</t>
  </si>
  <si>
    <t xml:space="preserve">检测设备</t>
  </si>
  <si>
    <t xml:space="preserve">JC-640型</t>
  </si>
  <si>
    <t xml:space="preserve">质检中心</t>
  </si>
  <si>
    <t xml:space="preserve">SB-JC-002</t>
  </si>
  <si>
    <t xml:space="preserve">JC-307型</t>
  </si>
  <si>
    <t xml:space="preserve">计划编号</t>
  </si>
  <si>
    <t xml:space="preserve">保养内容</t>
  </si>
  <si>
    <t xml:space="preserve">保养周期天</t>
  </si>
  <si>
    <t xml:space="preserve">上次执行日期</t>
  </si>
  <si>
    <t xml:space="preserve">下次到期日期</t>
  </si>
  <si>
    <t xml:space="preserve">到期状态</t>
  </si>
  <si>
    <t xml:space="preserve">关联工单号</t>
  </si>
  <si>
    <t xml:space="preserve">BY-001</t>
  </si>
  <si>
    <t xml:space="preserve">一级保养(清洁/润滑/紧固)</t>
  </si>
  <si>
    <t xml:space="preserve">BY-002</t>
  </si>
  <si>
    <t xml:space="preserve">年度大保养</t>
  </si>
  <si>
    <t xml:space="preserve">BY-003</t>
  </si>
  <si>
    <t xml:space="preserve">BY-004</t>
  </si>
  <si>
    <t xml:space="preserve">BY-005</t>
  </si>
  <si>
    <t xml:space="preserve">BY-006</t>
  </si>
  <si>
    <t xml:space="preserve">二级保养(精度校验)</t>
  </si>
  <si>
    <t xml:space="preserve">BY-007</t>
  </si>
  <si>
    <t xml:space="preserve">BY-008</t>
  </si>
  <si>
    <t xml:space="preserve">BY-009</t>
  </si>
  <si>
    <t xml:space="preserve">BY-010</t>
  </si>
  <si>
    <t xml:space="preserve">BY-011</t>
  </si>
  <si>
    <t xml:space="preserve">BY-012</t>
  </si>
  <si>
    <t xml:space="preserve">BY-013</t>
  </si>
  <si>
    <t xml:space="preserve">BY-014</t>
  </si>
  <si>
    <t xml:space="preserve">BY-015</t>
  </si>
  <si>
    <t xml:space="preserve">BY-016</t>
  </si>
  <si>
    <t xml:space="preserve">BY-017</t>
  </si>
  <si>
    <t xml:space="preserve">BY-018</t>
  </si>
  <si>
    <t xml:space="preserve">BY-019</t>
  </si>
  <si>
    <t xml:space="preserve">BY-020</t>
  </si>
  <si>
    <t xml:space="preserve">BY-021</t>
  </si>
  <si>
    <t xml:space="preserve">BY-022</t>
  </si>
  <si>
    <t xml:space="preserve">BY-023</t>
  </si>
  <si>
    <t xml:space="preserve">BY-024</t>
  </si>
  <si>
    <t xml:space="preserve">BY-025</t>
  </si>
  <si>
    <t xml:space="preserve">BY-026</t>
  </si>
  <si>
    <t xml:space="preserve">BY-027</t>
  </si>
  <si>
    <t xml:space="preserve">BY-028</t>
  </si>
  <si>
    <t xml:space="preserve">BY-029</t>
  </si>
  <si>
    <t xml:space="preserve">BY-030</t>
  </si>
  <si>
    <t xml:space="preserve">BY-031</t>
  </si>
  <si>
    <t xml:space="preserve">BY-032</t>
  </si>
  <si>
    <t xml:space="preserve">BY-033</t>
  </si>
  <si>
    <t xml:space="preserve">BY-034</t>
  </si>
  <si>
    <t xml:space="preserve">BY-035</t>
  </si>
  <si>
    <t xml:space="preserve">BY-036</t>
  </si>
  <si>
    <t xml:space="preserve">BY-037</t>
  </si>
  <si>
    <t xml:space="preserve">BY-038</t>
  </si>
  <si>
    <t xml:space="preserve">BY-039</t>
  </si>
  <si>
    <t xml:space="preserve">BY-040</t>
  </si>
  <si>
    <t xml:space="preserve">BY-041</t>
  </si>
  <si>
    <t xml:space="preserve">BY-042</t>
  </si>
  <si>
    <t xml:space="preserve">BY-043</t>
  </si>
  <si>
    <t xml:space="preserve">BY-044</t>
  </si>
  <si>
    <t xml:space="preserve">BY-045</t>
  </si>
  <si>
    <t xml:space="preserve">BY-046</t>
  </si>
  <si>
    <t xml:space="preserve">BY-047</t>
  </si>
  <si>
    <t xml:space="preserve">BY-048</t>
  </si>
  <si>
    <t xml:space="preserve">BY-049</t>
  </si>
  <si>
    <t xml:space="preserve">BY-050</t>
  </si>
  <si>
    <t xml:space="preserve">BY-051</t>
  </si>
  <si>
    <t xml:space="preserve">BY-052</t>
  </si>
  <si>
    <t xml:space="preserve">BY-053</t>
  </si>
  <si>
    <t xml:space="preserve">BY-054</t>
  </si>
  <si>
    <t xml:space="preserve">BY-055</t>
  </si>
  <si>
    <t xml:space="preserve">BY-056</t>
  </si>
  <si>
    <t xml:space="preserve">BY-057</t>
  </si>
  <si>
    <t xml:space="preserve">BY-058</t>
  </si>
  <si>
    <t xml:space="preserve">工单号</t>
  </si>
  <si>
    <t xml:space="preserve">故障描述</t>
  </si>
  <si>
    <t xml:space="preserve">优先级</t>
  </si>
  <si>
    <t xml:space="preserve">状态</t>
  </si>
  <si>
    <t xml:space="preserve">报修人</t>
  </si>
  <si>
    <t xml:space="preserve">维修人</t>
  </si>
  <si>
    <t xml:space="preserve">报修日期</t>
  </si>
  <si>
    <t xml:space="preserve">故障原因</t>
  </si>
  <si>
    <t xml:space="preserve">处理措施</t>
  </si>
  <si>
    <t xml:space="preserve">维修耗时h</t>
  </si>
  <si>
    <t xml:space="preserve">WX-2606-001</t>
  </si>
  <si>
    <t xml:space="preserve">X轴定位超差</t>
  </si>
  <si>
    <t xml:space="preserve">中</t>
  </si>
  <si>
    <t xml:space="preserve">X轴丝杠预紧力下降</t>
  </si>
  <si>
    <t xml:space="preserve">重新调整丝杠预紧并补润滑</t>
  </si>
  <si>
    <t xml:space="preserve">WX-2606-002</t>
  </si>
  <si>
    <t xml:space="preserve">测量值漂移</t>
  </si>
  <si>
    <t xml:space="preserve">传感器老化</t>
  </si>
  <si>
    <t xml:space="preserve">更换传感器并重新标定</t>
  </si>
  <si>
    <t xml:space="preserve">WX-2606-003</t>
  </si>
  <si>
    <t xml:space="preserve">链条跑偏卡顿</t>
  </si>
  <si>
    <t xml:space="preserve">低</t>
  </si>
  <si>
    <t xml:space="preserve">张紧装置松动且链条伸长</t>
  </si>
  <si>
    <t xml:space="preserve">重新张紧并更换部分链节</t>
  </si>
  <si>
    <t xml:space="preserve">WX-2606-004</t>
  </si>
  <si>
    <t xml:space="preserve">WX-2606-005</t>
  </si>
  <si>
    <t xml:space="preserve">WX-2606-006</t>
  </si>
  <si>
    <t xml:space="preserve">起升制动器打滑</t>
  </si>
  <si>
    <t xml:space="preserve">制动片磨损超限</t>
  </si>
  <si>
    <t xml:space="preserve">更换制动片并调整制动力矩</t>
  </si>
  <si>
    <t xml:space="preserve">WX-2606-007</t>
  </si>
  <si>
    <t xml:space="preserve">露点温度不达标</t>
  </si>
  <si>
    <t xml:space="preserve">冷媒泄漏且蒸发器结冰</t>
  </si>
  <si>
    <t xml:space="preserve">检漏补焊并充注冷媒</t>
  </si>
  <si>
    <t xml:space="preserve">WX-2606-008</t>
  </si>
  <si>
    <t xml:space="preserve">离合器响应迟缓</t>
  </si>
  <si>
    <t xml:space="preserve">摩擦片磨损且气路泄漏</t>
  </si>
  <si>
    <t xml:space="preserve">更换摩擦片并检修气路</t>
  </si>
  <si>
    <t xml:space="preserve">WX-2606-009</t>
  </si>
  <si>
    <t xml:space="preserve">液压油温过高</t>
  </si>
  <si>
    <t xml:space="preserve">液压油散热器堵塞</t>
  </si>
  <si>
    <t xml:space="preserve">清洗散热器并更换液压油</t>
  </si>
  <si>
    <t xml:space="preserve">WX-2606-010</t>
  </si>
  <si>
    <t xml:space="preserve">WX-2606-011</t>
  </si>
  <si>
    <t xml:space="preserve">WX-2606-012</t>
  </si>
  <si>
    <t xml:space="preserve">门架下滑</t>
  </si>
  <si>
    <t xml:space="preserve">起升油缸内泄</t>
  </si>
  <si>
    <t xml:space="preserve">更换油缸密封件</t>
  </si>
  <si>
    <t xml:space="preserve">WX-2606-013</t>
  </si>
  <si>
    <t xml:space="preserve">紧急</t>
  </si>
  <si>
    <t xml:space="preserve">WX-2606-014</t>
  </si>
  <si>
    <t xml:space="preserve">WX-2606-015</t>
  </si>
  <si>
    <t xml:space="preserve">排气温度偏高报警</t>
  </si>
  <si>
    <t xml:space="preserve">冷却器结垢散热不良</t>
  </si>
  <si>
    <t xml:space="preserve">清洗冷却器并更换温控阀</t>
  </si>
  <si>
    <t xml:space="preserve">WX-2606-016</t>
  </si>
  <si>
    <t xml:space="preserve">高</t>
  </si>
  <si>
    <t xml:space="preserve">WX-2606-017</t>
  </si>
  <si>
    <t xml:space="preserve">WX-2606-018</t>
  </si>
  <si>
    <t xml:space="preserve">砂轮主轴振动大</t>
  </si>
  <si>
    <t xml:space="preserve">砂轮不平衡且主轴磨损</t>
  </si>
  <si>
    <t xml:space="preserve">重新平衡砂轮并修研主轴</t>
  </si>
  <si>
    <t xml:space="preserve">WX-2606-019</t>
  </si>
  <si>
    <t xml:space="preserve">WX-2607-020</t>
  </si>
  <si>
    <t xml:space="preserve">WX-2607-021</t>
  </si>
  <si>
    <t xml:space="preserve">WX-2607-022</t>
  </si>
  <si>
    <t xml:space="preserve">WX-2607-023</t>
  </si>
  <si>
    <t xml:space="preserve">喷房风速波动</t>
  </si>
  <si>
    <t xml:space="preserve">过滤棉堵塞</t>
  </si>
  <si>
    <t xml:space="preserve">更换初效与高效过滤棉</t>
  </si>
  <si>
    <t xml:space="preserve">WX-2607-024</t>
  </si>
  <si>
    <t xml:space="preserve">WX-2607-025</t>
  </si>
  <si>
    <t xml:space="preserve">WX-2607-026</t>
  </si>
  <si>
    <t xml:space="preserve">WX-2607-027</t>
  </si>
  <si>
    <t xml:space="preserve">主轴运转异响</t>
  </si>
  <si>
    <t xml:space="preserve">主轴轴承磨损</t>
  </si>
  <si>
    <t xml:space="preserve">更换主轴轴承并做动平衡</t>
  </si>
  <si>
    <t xml:space="preserve">WX-2607-028</t>
  </si>
  <si>
    <t xml:space="preserve">WX-2607-029</t>
  </si>
  <si>
    <t xml:space="preserve">WX-2607-030</t>
  </si>
  <si>
    <t xml:space="preserve">WX-2607-031</t>
  </si>
  <si>
    <t xml:space="preserve">WX-2607-032</t>
  </si>
  <si>
    <t xml:space="preserve">WX-2607-033</t>
  </si>
  <si>
    <t xml:space="preserve">WX-2607-034</t>
  </si>
  <si>
    <t xml:space="preserve">WX-2607-035</t>
  </si>
  <si>
    <t xml:space="preserve">WX-2607-036</t>
  </si>
  <si>
    <t xml:space="preserve">WX-2607-037</t>
  </si>
  <si>
    <t xml:space="preserve">WX-2607-038</t>
  </si>
  <si>
    <t xml:space="preserve">WX-2607-039</t>
  </si>
  <si>
    <t xml:space="preserve">WX-2607-040</t>
  </si>
  <si>
    <t xml:space="preserve">WX-2607-041</t>
  </si>
  <si>
    <t xml:space="preserve">WX-2607-042</t>
  </si>
  <si>
    <t xml:space="preserve">WX-2607-043</t>
  </si>
  <si>
    <t xml:space="preserve">WX-2607-044</t>
  </si>
  <si>
    <t xml:space="preserve">WX-2607-045</t>
  </si>
  <si>
    <t xml:space="preserve">WX-2607-046</t>
  </si>
  <si>
    <t xml:space="preserve">WX-2607-047</t>
  </si>
  <si>
    <t xml:space="preserve">WX-2607-048</t>
  </si>
  <si>
    <t xml:space="preserve">WX-2607-049</t>
  </si>
  <si>
    <t xml:space="preserve">WX-2608-050</t>
  </si>
  <si>
    <t xml:space="preserve">WX-2608-051</t>
  </si>
  <si>
    <t xml:space="preserve">WX-2608-052</t>
  </si>
  <si>
    <t xml:space="preserve">WX-2608-053</t>
  </si>
  <si>
    <t xml:space="preserve">WX-2608-054</t>
  </si>
  <si>
    <t xml:space="preserve">WX-2608-055</t>
  </si>
  <si>
    <t xml:space="preserve">WX-2608-056</t>
  </si>
  <si>
    <t xml:space="preserve">WX-2608-057</t>
  </si>
  <si>
    <t xml:space="preserve">WX-2608-058</t>
  </si>
  <si>
    <t xml:space="preserve">WX-2608-059</t>
  </si>
  <si>
    <t xml:space="preserve">WX-2608-060</t>
  </si>
  <si>
    <t xml:space="preserve">WX-2608-061</t>
  </si>
  <si>
    <t xml:space="preserve">WX-2608-062</t>
  </si>
  <si>
    <t xml:space="preserve">WX-2608-063</t>
  </si>
  <si>
    <t xml:space="preserve">WX-2608-064</t>
  </si>
  <si>
    <t xml:space="preserve">WX-2608-065</t>
  </si>
  <si>
    <t xml:space="preserve">WX-2608-066</t>
  </si>
  <si>
    <t xml:space="preserve">WX-2608-067</t>
  </si>
  <si>
    <t xml:space="preserve">WX-2608-068</t>
  </si>
  <si>
    <t xml:space="preserve">WX-2608-069</t>
  </si>
  <si>
    <t xml:space="preserve">WX-2608-070</t>
  </si>
  <si>
    <t xml:space="preserve">WX-2608-071</t>
  </si>
  <si>
    <t xml:space="preserve">WX-2608-072</t>
  </si>
  <si>
    <t xml:space="preserve">WX-2608-073</t>
  </si>
  <si>
    <t xml:space="preserve">WX-2608-074</t>
  </si>
  <si>
    <t xml:space="preserve">WX-2609-075</t>
  </si>
  <si>
    <t xml:space="preserve">WX-2609-076</t>
  </si>
  <si>
    <t xml:space="preserve">WX-2609-077</t>
  </si>
  <si>
    <t xml:space="preserve">WX-2609-078</t>
  </si>
  <si>
    <t xml:space="preserve">WX-2609-079</t>
  </si>
  <si>
    <t xml:space="preserve">WX-2609-080</t>
  </si>
  <si>
    <t xml:space="preserve">WX-2609-081</t>
  </si>
  <si>
    <t xml:space="preserve">WX-2609-082</t>
  </si>
  <si>
    <t xml:space="preserve">WX-2609-083</t>
  </si>
  <si>
    <t xml:space="preserve">WX-2609-084</t>
  </si>
  <si>
    <t xml:space="preserve">WX-2609-085</t>
  </si>
  <si>
    <t xml:space="preserve">WX-2609-086</t>
  </si>
  <si>
    <t xml:space="preserve">WX-2609-087</t>
  </si>
  <si>
    <t xml:space="preserve">WX-2609-088</t>
  </si>
  <si>
    <t xml:space="preserve">WX-2609-089</t>
  </si>
  <si>
    <t xml:space="preserve">WX-2609-090</t>
  </si>
  <si>
    <t xml:space="preserve">WX-2609-091</t>
  </si>
  <si>
    <t xml:space="preserve">WX-2609-092</t>
  </si>
  <si>
    <t xml:space="preserve">WX-2609-093</t>
  </si>
  <si>
    <t xml:space="preserve">WX-2609-094</t>
  </si>
  <si>
    <t xml:space="preserve">WX-2609-095</t>
  </si>
  <si>
    <t xml:space="preserve">WX-2609-096</t>
  </si>
  <si>
    <t xml:space="preserve">WX-2609-097</t>
  </si>
  <si>
    <t xml:space="preserve">WX-2609-098</t>
  </si>
  <si>
    <t xml:space="preserve">WX-2609-099</t>
  </si>
  <si>
    <t xml:space="preserve">WX-2609-100</t>
  </si>
  <si>
    <t xml:space="preserve">WX-2609-101</t>
  </si>
  <si>
    <t xml:space="preserve">WX-2609-102</t>
  </si>
  <si>
    <t xml:space="preserve">WX-2609-103</t>
  </si>
  <si>
    <t xml:space="preserve">WX-2609-104</t>
  </si>
  <si>
    <t xml:space="preserve">WX-2609-105</t>
  </si>
  <si>
    <t xml:space="preserve">WX-2609-106</t>
  </si>
  <si>
    <t xml:space="preserve">WX-2609-107</t>
  </si>
  <si>
    <t xml:space="preserve">WX-2609-108</t>
  </si>
  <si>
    <t xml:space="preserve">WX-2609-109</t>
  </si>
  <si>
    <t xml:space="preserve">WX-2609-110</t>
  </si>
  <si>
    <t xml:space="preserve">WX-2609-111</t>
  </si>
  <si>
    <t xml:space="preserve">SB-X-888</t>
  </si>
  <si>
    <t xml:space="preserve">WX-2609-112</t>
  </si>
  <si>
    <t xml:space="preserve">WX-2609-113</t>
  </si>
  <si>
    <t xml:space="preserve">WX-2609-114</t>
  </si>
  <si>
    <t xml:space="preserve">WX-2609-115</t>
  </si>
  <si>
    <t xml:space="preserve">WX-2609-116</t>
  </si>
  <si>
    <t xml:space="preserve">WX-2609-117</t>
  </si>
  <si>
    <t xml:space="preserve">WX-2609-118</t>
  </si>
  <si>
    <t xml:space="preserve">WX-2609-119</t>
  </si>
  <si>
    <t xml:space="preserve">SB-OLD-901</t>
  </si>
  <si>
    <t xml:space="preserve">WX-2609-120</t>
  </si>
  <si>
    <t xml:space="preserve">WX-2609-121</t>
  </si>
  <si>
    <t xml:space="preserve">WX-2609-122</t>
  </si>
  <si>
    <t xml:space="preserve">备件编码</t>
  </si>
  <si>
    <t xml:space="preserve">备件名称</t>
  </si>
  <si>
    <t xml:space="preserve">当前库存</t>
  </si>
  <si>
    <t xml:space="preserve">安全库存</t>
  </si>
  <si>
    <t xml:space="preserve">ABC类</t>
  </si>
  <si>
    <t xml:space="preserve">单价元</t>
  </si>
  <si>
    <t xml:space="preserve">库存预警</t>
  </si>
  <si>
    <t xml:space="preserve">BJ-014</t>
  </si>
  <si>
    <t xml:space="preserve">主轴轴承7014</t>
  </si>
  <si>
    <t xml:space="preserve">CNC加工中心专用</t>
  </si>
  <si>
    <t xml:space="preserve">B</t>
  </si>
  <si>
    <t xml:space="preserve">BJ-021</t>
  </si>
  <si>
    <t xml:space="preserve">丝杠轴承座垫片</t>
  </si>
  <si>
    <t xml:space="preserve">数控车床专用</t>
  </si>
  <si>
    <t xml:space="preserve">BJ-035</t>
  </si>
  <si>
    <t xml:space="preserve">砂轮法兰盘</t>
  </si>
  <si>
    <t xml:space="preserve">磨床专用</t>
  </si>
  <si>
    <t xml:space="preserve">A</t>
  </si>
  <si>
    <t xml:space="preserve">BJ-041</t>
  </si>
  <si>
    <t xml:space="preserve">摩擦片组件</t>
  </si>
  <si>
    <t xml:space="preserve">冲床专用</t>
  </si>
  <si>
    <t xml:space="preserve">BJ-052</t>
  </si>
  <si>
    <t xml:space="preserve">液压油滤芯</t>
  </si>
  <si>
    <t xml:space="preserve">注塑机专用</t>
  </si>
  <si>
    <t xml:space="preserve">BJ-060</t>
  </si>
  <si>
    <t xml:space="preserve">高效过滤棉</t>
  </si>
  <si>
    <t xml:space="preserve">涂装线专用</t>
  </si>
  <si>
    <t xml:space="preserve">BJ-068</t>
  </si>
  <si>
    <t xml:space="preserve">输送链条链节</t>
  </si>
  <si>
    <t xml:space="preserve">输送线专用</t>
  </si>
  <si>
    <t xml:space="preserve">BJ-075</t>
  </si>
  <si>
    <t xml:space="preserve">温控阀芯</t>
  </si>
  <si>
    <t xml:space="preserve">空压机专用</t>
  </si>
  <si>
    <t xml:space="preserve">BJ-081</t>
  </si>
  <si>
    <t xml:space="preserve">冷媒干燥过滤器</t>
  </si>
  <si>
    <t xml:space="preserve">冷干机专用</t>
  </si>
  <si>
    <t xml:space="preserve">BJ-088</t>
  </si>
  <si>
    <t xml:space="preserve">制动片组件</t>
  </si>
  <si>
    <t xml:space="preserve">行车专用</t>
  </si>
  <si>
    <t xml:space="preserve">BJ-093</t>
  </si>
  <si>
    <t xml:space="preserve">油缸密封修理包</t>
  </si>
  <si>
    <t xml:space="preserve">叉车专用</t>
  </si>
  <si>
    <t xml:space="preserve">BJ-099</t>
  </si>
  <si>
    <t xml:space="preserve">位移传感器</t>
  </si>
  <si>
    <t xml:space="preserve">检测设备专用</t>
  </si>
  <si>
    <t xml:space="preserve">BJ-101</t>
  </si>
  <si>
    <t xml:space="preserve">深沟球轴承6205</t>
  </si>
  <si>
    <t xml:space="preserve">通用件</t>
  </si>
  <si>
    <t xml:space="preserve">BJ-102</t>
  </si>
  <si>
    <t xml:space="preserve">O型密封圈套装</t>
  </si>
  <si>
    <t xml:space="preserve">C</t>
  </si>
  <si>
    <t xml:space="preserve">BJ-103</t>
  </si>
  <si>
    <t xml:space="preserve">三角皮带B型</t>
  </si>
  <si>
    <t xml:space="preserve">BJ-104</t>
  </si>
  <si>
    <t xml:space="preserve">交流接触器32A</t>
  </si>
  <si>
    <t xml:space="preserve">电气件</t>
  </si>
  <si>
    <t xml:space="preserve">BJ-105</t>
  </si>
  <si>
    <t xml:space="preserve">变频器散热风扇</t>
  </si>
  <si>
    <t xml:space="preserve">BJ-106</t>
  </si>
  <si>
    <t xml:space="preserve">液压油L-HM46(18L)</t>
  </si>
  <si>
    <t xml:space="preserve">油品</t>
  </si>
  <si>
    <t xml:space="preserve">BJ-107</t>
  </si>
  <si>
    <t xml:space="preserve">齿轮油GL-5(4L)</t>
  </si>
  <si>
    <t xml:space="preserve">BJ-108</t>
  </si>
  <si>
    <t xml:space="preserve">接近开关PNP</t>
  </si>
  <si>
    <t xml:space="preserve">BJ-109</t>
  </si>
  <si>
    <t xml:space="preserve">光电传感器</t>
  </si>
  <si>
    <t xml:space="preserve">BJ-110</t>
  </si>
  <si>
    <t xml:space="preserve">气动电磁阀</t>
  </si>
  <si>
    <t xml:space="preserve">气动件</t>
  </si>
  <si>
    <t xml:space="preserve">BJ-111</t>
  </si>
  <si>
    <t xml:space="preserve">气源三联件</t>
  </si>
  <si>
    <t xml:space="preserve">BJ-112</t>
  </si>
  <si>
    <t xml:space="preserve">链条润滑油(1L)</t>
  </si>
  <si>
    <t xml:space="preserve">BJ-113</t>
  </si>
  <si>
    <t xml:space="preserve">耐油胶管DN12</t>
  </si>
  <si>
    <t xml:space="preserve">液压件</t>
  </si>
  <si>
    <t xml:space="preserve">BJ-114</t>
  </si>
  <si>
    <t xml:space="preserve">高压球阀DN10</t>
  </si>
  <si>
    <t xml:space="preserve">BJ-115</t>
  </si>
  <si>
    <t xml:space="preserve">防护手套(劳保)</t>
  </si>
  <si>
    <t xml:space="preserve">劳保</t>
  </si>
  <si>
    <t xml:space="preserve">BJ-116</t>
  </si>
  <si>
    <t xml:space="preserve">红外测温枪</t>
  </si>
  <si>
    <t xml:space="preserve">工具</t>
  </si>
  <si>
    <t xml:space="preserve">BJ-117</t>
  </si>
  <si>
    <t xml:space="preserve">振动检测仪</t>
  </si>
  <si>
    <t xml:space="preserve">BJ-118</t>
  </si>
  <si>
    <t xml:space="preserve">激光对中仪</t>
  </si>
  <si>
    <t xml:space="preserve">BJ-119</t>
  </si>
  <si>
    <t xml:space="preserve">维修工具车</t>
  </si>
  <si>
    <t xml:space="preserve">BJ-120</t>
  </si>
  <si>
    <t xml:space="preserve">LED检修灯</t>
  </si>
  <si>
    <t xml:space="preserve">领用单号</t>
  </si>
  <si>
    <t xml:space="preserve">领用日期</t>
  </si>
  <si>
    <t xml:space="preserve">领用数量</t>
  </si>
  <si>
    <t xml:space="preserve">领用人</t>
  </si>
  <si>
    <t xml:space="preserve">LY-2606-083</t>
  </si>
  <si>
    <t xml:space="preserve">LY-2606-042</t>
  </si>
  <si>
    <t xml:space="preserve">LY-2606-054</t>
  </si>
  <si>
    <t xml:space="preserve">LY-2606-045</t>
  </si>
  <si>
    <t xml:space="preserve">LY-2606-014</t>
  </si>
  <si>
    <t xml:space="preserve">LY-2606-075</t>
  </si>
  <si>
    <t xml:space="preserve">LY-2606-010</t>
  </si>
  <si>
    <t xml:space="preserve">LY-2606-013</t>
  </si>
  <si>
    <t xml:space="preserve">LY-2606-024</t>
  </si>
  <si>
    <t xml:space="preserve">LY-2606-061</t>
  </si>
  <si>
    <t xml:space="preserve">LY-2606-020</t>
  </si>
  <si>
    <t xml:space="preserve">LY-2606-022</t>
  </si>
  <si>
    <t xml:space="preserve">LY-2606-081</t>
  </si>
  <si>
    <t xml:space="preserve">LY-2606-015</t>
  </si>
  <si>
    <t xml:space="preserve">LY-2606-056</t>
  </si>
  <si>
    <t xml:space="preserve">LY-2606-009</t>
  </si>
  <si>
    <t xml:space="preserve">LY-2606-039</t>
  </si>
  <si>
    <t xml:space="preserve">LY-2606-055</t>
  </si>
  <si>
    <t xml:space="preserve">LY-2606-002</t>
  </si>
  <si>
    <t xml:space="preserve">LY-2606-085</t>
  </si>
  <si>
    <t xml:space="preserve">LY-2606-018</t>
  </si>
  <si>
    <t xml:space="preserve">LY-2606-067</t>
  </si>
  <si>
    <t xml:space="preserve">LY-2606-033</t>
  </si>
  <si>
    <t xml:space="preserve">LY-2607-051</t>
  </si>
  <si>
    <t xml:space="preserve">LY-2607-025</t>
  </si>
  <si>
    <t xml:space="preserve">LY-2607-007</t>
  </si>
  <si>
    <t xml:space="preserve">LY-2607-016</t>
  </si>
  <si>
    <t xml:space="preserve">LY-2607-030</t>
  </si>
  <si>
    <t xml:space="preserve">LY-2607-059</t>
  </si>
  <si>
    <t xml:space="preserve">LY-2607-047</t>
  </si>
  <si>
    <t xml:space="preserve">LY-2607-065</t>
  </si>
  <si>
    <t xml:space="preserve">LY-2607-028</t>
  </si>
  <si>
    <t xml:space="preserve">LY-2607-031</t>
  </si>
  <si>
    <t xml:space="preserve">LY-2607-082</t>
  </si>
  <si>
    <t xml:space="preserve">LY-2607-070</t>
  </si>
  <si>
    <t xml:space="preserve">LY-2607-080</t>
  </si>
  <si>
    <t xml:space="preserve">LY-2607-035</t>
  </si>
  <si>
    <t xml:space="preserve">LY-2607-074</t>
  </si>
  <si>
    <t xml:space="preserve">LY-2607-036</t>
  </si>
  <si>
    <t xml:space="preserve">LY-2607-046</t>
  </si>
  <si>
    <t xml:space="preserve">LY-2607-049</t>
  </si>
  <si>
    <t xml:space="preserve">LY-2607-073</t>
  </si>
  <si>
    <t xml:space="preserve">LY-2607-012</t>
  </si>
  <si>
    <t xml:space="preserve">LY-2607-006</t>
  </si>
  <si>
    <t xml:space="preserve">LY-2607-029</t>
  </si>
  <si>
    <t xml:space="preserve">LY-2607-058</t>
  </si>
  <si>
    <t xml:space="preserve">LY-2607-068</t>
  </si>
  <si>
    <t xml:space="preserve">LY-2607-076</t>
  </si>
  <si>
    <t xml:space="preserve">LY-2607-032</t>
  </si>
  <si>
    <t xml:space="preserve">LY-2607-001</t>
  </si>
  <si>
    <t xml:space="preserve">LY-2607-004</t>
  </si>
  <si>
    <t xml:space="preserve">LY-2607-057</t>
  </si>
  <si>
    <t xml:space="preserve">LY-2607-048</t>
  </si>
  <si>
    <t xml:space="preserve">LY-2607-060</t>
  </si>
  <si>
    <t xml:space="preserve">LY-2607-063</t>
  </si>
  <si>
    <t xml:space="preserve">LY-2607-084</t>
  </si>
  <si>
    <t xml:space="preserve">LY-2607-008</t>
  </si>
  <si>
    <t xml:space="preserve">LY-2607-017</t>
  </si>
  <si>
    <t xml:space="preserve">LY-2607-040</t>
  </si>
  <si>
    <t xml:space="preserve">LY-2607-079</t>
  </si>
  <si>
    <t xml:space="preserve">LY-2607-038</t>
  </si>
  <si>
    <t xml:space="preserve">LY-2607-072</t>
  </si>
  <si>
    <t xml:space="preserve">LY-2607-062</t>
  </si>
  <si>
    <t xml:space="preserve">LY-2608-043</t>
  </si>
  <si>
    <t xml:space="preserve">LY-2608-041</t>
  </si>
  <si>
    <t xml:space="preserve">LY-2608-003</t>
  </si>
  <si>
    <t xml:space="preserve">LY-2608-027</t>
  </si>
  <si>
    <t xml:space="preserve">LY-2608-052</t>
  </si>
  <si>
    <t xml:space="preserve">LY-2608-069</t>
  </si>
  <si>
    <t xml:space="preserve">LY-2608-086</t>
  </si>
  <si>
    <t xml:space="preserve">LY-2608-005</t>
  </si>
  <si>
    <t xml:space="preserve">LY-2608-064</t>
  </si>
  <si>
    <t xml:space="preserve">LY-2608-066</t>
  </si>
  <si>
    <t xml:space="preserve">LY-2608-026</t>
  </si>
  <si>
    <t xml:space="preserve">LY-2608-071</t>
  </si>
  <si>
    <t xml:space="preserve">LY-2608-077</t>
  </si>
  <si>
    <t xml:space="preserve">LY-2608-078</t>
  </si>
  <si>
    <t xml:space="preserve">LY-2608-037</t>
  </si>
  <si>
    <t xml:space="preserve">LY-2608-019</t>
  </si>
  <si>
    <t xml:space="preserve">LY-2608-023</t>
  </si>
  <si>
    <t xml:space="preserve">LY-2608-011</t>
  </si>
  <si>
    <t xml:space="preserve">LY-2608-034</t>
  </si>
  <si>
    <t xml:space="preserve">LY-2608-050</t>
  </si>
  <si>
    <t xml:space="preserve">LY-2608-053</t>
  </si>
  <si>
    <t xml:space="preserve">LY-2608-021</t>
  </si>
  <si>
    <t xml:space="preserve">LY-2608-044</t>
  </si>
  <si>
    <t xml:space="preserve">案例编号</t>
  </si>
  <si>
    <t xml:space="preserve">来源工单号</t>
  </si>
  <si>
    <t xml:space="preserve">设备型号</t>
  </si>
  <si>
    <t xml:space="preserve">故障现象</t>
  </si>
  <si>
    <t xml:space="preserve">所需备件</t>
  </si>
  <si>
    <t xml:space="preserve">沉淀日期</t>
  </si>
  <si>
    <t xml:space="preserve">AL-001</t>
  </si>
  <si>
    <t xml:space="preserve">BJ-021 丝杠轴承座垫片</t>
  </si>
  <si>
    <t xml:space="preserve">AL-002</t>
  </si>
  <si>
    <t xml:space="preserve">BJ-099 位移传感器</t>
  </si>
  <si>
    <t xml:space="preserve">AL-003</t>
  </si>
  <si>
    <t xml:space="preserve">BJ-068 输送链条链节</t>
  </si>
  <si>
    <t xml:space="preserve">AL-004</t>
  </si>
  <si>
    <t xml:space="preserve">AL-005</t>
  </si>
  <si>
    <t xml:space="preserve">AL-006</t>
  </si>
  <si>
    <t xml:space="preserve">BJ-088 制动片组件</t>
  </si>
  <si>
    <t xml:space="preserve">AL-007</t>
  </si>
  <si>
    <t xml:space="preserve">BJ-081 冷媒干燥过滤器</t>
  </si>
  <si>
    <t xml:space="preserve">AL-008</t>
  </si>
  <si>
    <t xml:space="preserve">BJ-041 摩擦片组件</t>
  </si>
  <si>
    <t xml:space="preserve">AL-009</t>
  </si>
  <si>
    <t xml:space="preserve">BJ-052 液压油滤芯</t>
  </si>
  <si>
    <t xml:space="preserve">AL-010</t>
  </si>
  <si>
    <t xml:space="preserve">AL-011</t>
  </si>
  <si>
    <t xml:space="preserve">AL-012</t>
  </si>
  <si>
    <t xml:space="preserve">BJ-093 油缸密封修理包</t>
  </si>
  <si>
    <t xml:space="preserve">AL-013</t>
  </si>
  <si>
    <t xml:space="preserve">AL-014</t>
  </si>
  <si>
    <t xml:space="preserve">AL-015</t>
  </si>
  <si>
    <t xml:space="preserve">BJ-075 温控阀芯</t>
  </si>
  <si>
    <t xml:space="preserve">AL-016</t>
  </si>
  <si>
    <t xml:space="preserve">AL-017</t>
  </si>
  <si>
    <t xml:space="preserve">AL-018</t>
  </si>
  <si>
    <t xml:space="preserve">BJ-035 砂轮法兰盘</t>
  </si>
  <si>
    <t xml:space="preserve">AL-019</t>
  </si>
  <si>
    <t xml:space="preserve">AL-020</t>
  </si>
  <si>
    <t xml:space="preserve">AL-021</t>
  </si>
  <si>
    <t xml:space="preserve">AL-022</t>
  </si>
  <si>
    <t xml:space="preserve">AL-023</t>
  </si>
  <si>
    <t xml:space="preserve">BJ-060 高效过滤棉</t>
  </si>
  <si>
    <t xml:space="preserve">AL-024</t>
  </si>
  <si>
    <t xml:space="preserve">AL-025</t>
  </si>
  <si>
    <t xml:space="preserve">AL-026</t>
  </si>
  <si>
    <t xml:space="preserve">AL-027</t>
  </si>
  <si>
    <t xml:space="preserve">BJ-014 主轴轴承7014</t>
  </si>
  <si>
    <t xml:space="preserve">AL-028</t>
  </si>
  <si>
    <t xml:space="preserve">AL-029</t>
  </si>
  <si>
    <t xml:space="preserve">AL-030</t>
  </si>
  <si>
    <t xml:space="preserve">AL-031</t>
  </si>
  <si>
    <t xml:space="preserve">AL-032</t>
  </si>
  <si>
    <t xml:space="preserve">AL-033</t>
  </si>
  <si>
    <t xml:space="preserve">AL-034</t>
  </si>
  <si>
    <t xml:space="preserve">AL-035</t>
  </si>
  <si>
    <t xml:space="preserve">AL-036</t>
  </si>
  <si>
    <t xml:space="preserve">AL-037</t>
  </si>
  <si>
    <t xml:space="preserve">AL-038</t>
  </si>
  <si>
    <t xml:space="preserve">AL-039</t>
  </si>
  <si>
    <t xml:space="preserve">AL-040</t>
  </si>
  <si>
    <t xml:space="preserve">AL-041</t>
  </si>
  <si>
    <t xml:space="preserve">AL-042</t>
  </si>
  <si>
    <t xml:space="preserve">AL-043</t>
  </si>
  <si>
    <t xml:space="preserve">AL-044</t>
  </si>
  <si>
    <t xml:space="preserve">AL-045</t>
  </si>
  <si>
    <t xml:space="preserve">AL-046</t>
  </si>
  <si>
    <t xml:space="preserve">AL-047</t>
  </si>
  <si>
    <t xml:space="preserve">AL-048</t>
  </si>
  <si>
    <t xml:space="preserve">AL-049</t>
  </si>
  <si>
    <t xml:space="preserve">AL-050</t>
  </si>
  <si>
    <t xml:space="preserve">AL-051</t>
  </si>
  <si>
    <t xml:space="preserve">AL-052</t>
  </si>
  <si>
    <t xml:space="preserve">AL-053</t>
  </si>
  <si>
    <t xml:space="preserve">AL-054</t>
  </si>
  <si>
    <t xml:space="preserve">AL-055</t>
  </si>
  <si>
    <t xml:space="preserve">AL-056</t>
  </si>
  <si>
    <t xml:space="preserve">AL-057</t>
  </si>
  <si>
    <t xml:space="preserve">AL-058</t>
  </si>
  <si>
    <t xml:space="preserve">AL-059</t>
  </si>
  <si>
    <t xml:space="preserve">AL-060</t>
  </si>
  <si>
    <t xml:space="preserve">AL-061</t>
  </si>
  <si>
    <t xml:space="preserve">AL-062</t>
  </si>
  <si>
    <t xml:space="preserve">AL-063</t>
  </si>
  <si>
    <t xml:space="preserve">AL-064</t>
  </si>
  <si>
    <t xml:space="preserve">AL-065</t>
  </si>
  <si>
    <t xml:space="preserve">AL-066</t>
  </si>
  <si>
    <t xml:space="preserve">AL-067</t>
  </si>
  <si>
    <t xml:space="preserve">AL-068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</si>
</sst>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"/>
    <numFmt numFmtId="167" formatCode="\¥#,##0.00"/>
  </numFmts>
  <fonts count="9">
    <font>
      <sz val="11"/>
      <color theme="1"/>
      <name val="Noto Sans SC"/>
      <family val="2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14"/>
      <color rgb="FFFFFFFF"/>
      <name val="微软雅黑"/>
      <family val="0"/>
      <charset val="1"/>
    </font>
    <font>
      <b val="true"/>
      <sz val="10"/>
      <color rgb="FFFFFFFF"/>
      <name val="微软雅黑"/>
      <family val="0"/>
      <charset val="1"/>
    </font>
    <font>
      <sz val="10"/>
      <name val="微软雅黑"/>
      <family val="0"/>
      <charset val="1"/>
    </font>
    <font>
      <b val="true"/>
      <sz val="18"/>
      <color rgb="FF000000"/>
      <name val="Noto Sans SC"/>
      <family val="2"/>
    </font>
    <font>
      <sz val="10"/>
      <color rgb="FF000000"/>
      <name val="Noto Sans SC"/>
      <family val="2"/>
    </font>
  </fonts>
  <fills count="3">
    <fill>
      <patternFill patternType="none"/>
    </fill>
    <fill>
      <patternFill patternType="gray125"/>
    </fill>
    <fill>
      <patternFill patternType="solid">
        <fgColor rgb="FF0E3A66"/>
        <bgColor rgb="FF0A2B4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ill>
        <patternFill patternType="solid">
          <fgColor rgb="FF0E3A6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ill>
        <patternFill patternType="solid">
          <fgColor rgb="FF9C65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1"/>
        <color rgb="FF9C0006"/>
      </font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1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A3B4"/>
      <rgbColor rgb="FFBFBFBF"/>
      <rgbColor rgb="FF878787"/>
      <rgbColor rgb="FF9999FF"/>
      <rgbColor rgb="FF993366"/>
      <rgbColor rgb="FFFFFFCC"/>
      <rgbColor rgb="FFCCFFFF"/>
      <rgbColor rgb="FF660066"/>
      <rgbColor rgb="FFFF8080"/>
      <rgbColor rgb="FF1B5A94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E3A66"/>
      <rgbColor rgb="FF339966"/>
      <rgbColor rgb="FF003300"/>
      <rgbColor rgb="FF333300"/>
      <rgbColor rgb="FF993300"/>
      <rgbColor rgb="FF993366"/>
      <rgbColor rgb="FF333399"/>
      <rgbColor rgb="FF0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维修工单状态分布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看板!F3</c:f>
              <c:strCache>
                <c:ptCount val="1"/>
                <c:pt idx="0">
                  <c:v>数量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看板!$E$4:$E$8</c:f>
              <c:strCache>
                <c:ptCount val="5"/>
                <c:pt idx="0">
                  <c:v>待派工</c:v>
                </c:pt>
                <c:pt idx="1">
                  <c:v>已派工</c:v>
                </c:pt>
                <c:pt idx="2">
                  <c:v>维修中</c:v>
                </c:pt>
                <c:pt idx="3">
                  <c:v>待验收</c:v>
                </c:pt>
                <c:pt idx="4">
                  <c:v>已关闭</c:v>
                </c:pt>
              </c:strCache>
            </c:strRef>
          </c:cat>
          <c:val>
            <c:numRef>
              <c:f>看板!$F$4:$F$8</c:f>
              <c:numCache>
                <c:formatCode>General</c:formatCode>
                <c:ptCount val="5"/>
                <c:pt idx="0">
                  <c:v>11</c:v>
                </c:pt>
                <c:pt idx="1">
                  <c:v>15</c:v>
                </c:pt>
                <c:pt idx="2">
                  <c:v>17</c:v>
                </c:pt>
                <c:pt idx="3">
                  <c:v>11</c:v>
                </c:pt>
                <c:pt idx="4">
                  <c:v>68</c:v>
                </c:pt>
              </c:numCache>
            </c:numRef>
          </c:val>
        </c:ser>
        <c:gapWidth val="150"/>
        <c:overlap val="0"/>
        <c:axId val="71464370"/>
        <c:axId val="53227663"/>
      </c:barChart>
      <c:catAx>
        <c:axId val="714643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3227663"/>
        <c:crosses val="autoZero"/>
        <c:auto val="1"/>
        <c:lblAlgn val="ctr"/>
        <c:lblOffset val="100"/>
        <c:noMultiLvlLbl val="0"/>
      </c:catAx>
      <c:valAx>
        <c:axId val="5322766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1464370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0</xdr:rowOff>
    </xdr:from>
    <xdr:to>
      <xdr:col>14</xdr:col>
      <xdr:colOff>563400</xdr:colOff>
      <xdr:row>16</xdr:row>
      <xdr:rowOff>32760</xdr:rowOff>
    </xdr:to>
    <xdr:graphicFrame>
      <xdr:nvGraphicFramePr>
        <xdr:cNvPr id="1" name="Chart 1"/>
        <xdr:cNvGraphicFramePr/>
      </xdr:nvGraphicFramePr>
      <xdr:xfrm>
        <a:off x="7849800" y="571680"/>
        <a:ext cx="46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A3B4"/>
    <pageSetUpPr fitToPage="false"/>
  </sheetPr>
  <dimension ref="A1:F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59375" defaultRowHeight="15" customHeight="false" zeroHeight="false" outlineLevelRow="0" outlineLevelCol="0"/>
  <cols>
    <col collapsed="false" customWidth="true" hidden="false" outlineLevel="0" max="1" min="1" style="0" width="21.84"/>
    <col collapsed="false" customWidth="true" hidden="false" outlineLevel="0" max="2" min="2" style="0" width="9.1"/>
    <col collapsed="false" customWidth="true" hidden="false" outlineLevel="0" max="3" min="3" style="0" width="40.03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</row>
    <row r="3" customFormat="false" ht="15" hidden="false" customHeight="false" outlineLevel="0" collapsed="false">
      <c r="A3" s="2" t="s">
        <v>1</v>
      </c>
      <c r="B3" s="2" t="s">
        <v>2</v>
      </c>
      <c r="C3" s="2" t="s">
        <v>3</v>
      </c>
      <c r="D3" s="2"/>
      <c r="E3" s="2" t="s">
        <v>4</v>
      </c>
      <c r="F3" s="2" t="s">
        <v>5</v>
      </c>
    </row>
    <row r="4" customFormat="false" ht="15" hidden="false" customHeight="false" outlineLevel="0" collapsed="false">
      <c r="A4" s="3" t="s">
        <v>6</v>
      </c>
      <c r="B4" s="4" t="n">
        <f aca="false">COUNTA(设备台账!A2:A61)</f>
        <v>60</v>
      </c>
      <c r="C4" s="3" t="s">
        <v>7</v>
      </c>
      <c r="D4" s="3"/>
      <c r="E4" s="3" t="s">
        <v>8</v>
      </c>
      <c r="F4" s="4" t="n">
        <f aca="false">COUNTIF(维修工单!F2:F123,"待派工")</f>
        <v>11</v>
      </c>
    </row>
    <row r="5" customFormat="false" ht="15" hidden="false" customHeight="false" outlineLevel="0" collapsed="false">
      <c r="A5" s="3" t="s">
        <v>9</v>
      </c>
      <c r="B5" s="4" t="n">
        <f aca="false">COUNTIF(设备台账!G2:G61,"运行")</f>
        <v>48</v>
      </c>
      <c r="C5" s="3" t="s">
        <v>10</v>
      </c>
      <c r="D5" s="3"/>
      <c r="E5" s="3" t="s">
        <v>11</v>
      </c>
      <c r="F5" s="4" t="n">
        <f aca="false">COUNTIF(维修工单!F2:F123,"已派工")</f>
        <v>15</v>
      </c>
    </row>
    <row r="6" customFormat="false" ht="15" hidden="false" customHeight="false" outlineLevel="0" collapsed="false">
      <c r="A6" s="3" t="s">
        <v>12</v>
      </c>
      <c r="B6" s="4" t="n">
        <f aca="false">COUNTIF(设备台账!G2:G61,"待修")</f>
        <v>6</v>
      </c>
      <c r="C6" s="3" t="s">
        <v>13</v>
      </c>
      <c r="D6" s="3"/>
      <c r="E6" s="3" t="s">
        <v>14</v>
      </c>
      <c r="F6" s="4" t="n">
        <f aca="false">COUNTIF(维修工单!F2:F123,"维修中")</f>
        <v>17</v>
      </c>
    </row>
    <row r="7" customFormat="false" ht="15" hidden="false" customHeight="false" outlineLevel="0" collapsed="false">
      <c r="A7" s="3" t="s">
        <v>15</v>
      </c>
      <c r="B7" s="4" t="n">
        <f aca="false">COUNTA(保养计划!A2:A59)</f>
        <v>58</v>
      </c>
      <c r="C7" s="3" t="s">
        <v>16</v>
      </c>
      <c r="D7" s="3"/>
      <c r="E7" s="3" t="s">
        <v>17</v>
      </c>
      <c r="F7" s="4" t="n">
        <f aca="false">COUNTIF(维修工单!F2:F123,"待验收")</f>
        <v>11</v>
      </c>
    </row>
    <row r="8" customFormat="false" ht="15" hidden="false" customHeight="false" outlineLevel="0" collapsed="false">
      <c r="A8" s="3" t="s">
        <v>18</v>
      </c>
      <c r="B8" s="4" t="n">
        <f aca="false">COUNTIF(保养计划!H2:H59,"已到期")</f>
        <v>20</v>
      </c>
      <c r="C8" s="3" t="s">
        <v>19</v>
      </c>
      <c r="D8" s="3"/>
      <c r="E8" s="3" t="s">
        <v>20</v>
      </c>
      <c r="F8" s="4" t="n">
        <f aca="false">COUNTIF(维修工单!F2:F123,"已关闭")</f>
        <v>68</v>
      </c>
    </row>
    <row r="9" customFormat="false" ht="15" hidden="false" customHeight="false" outlineLevel="0" collapsed="false">
      <c r="A9" s="3" t="s">
        <v>21</v>
      </c>
      <c r="B9" s="4" t="n">
        <f aca="false">COUNTA(维修工单!A2:A123)</f>
        <v>122</v>
      </c>
      <c r="C9" s="5" t="s">
        <v>22</v>
      </c>
    </row>
    <row r="10" customFormat="false" ht="15" hidden="false" customHeight="false" outlineLevel="0" collapsed="false">
      <c r="A10" s="3" t="s">
        <v>23</v>
      </c>
      <c r="B10" s="4" t="n">
        <f aca="false">COUNTIF(维修工单!F2:F123,"待派工")</f>
        <v>11</v>
      </c>
      <c r="C10" s="5" t="s">
        <v>24</v>
      </c>
    </row>
    <row r="11" customFormat="false" ht="15" hidden="false" customHeight="false" outlineLevel="0" collapsed="false">
      <c r="A11" s="3" t="s">
        <v>25</v>
      </c>
      <c r="B11" s="4" t="n">
        <f aca="false">COUNTIF(维修工单!F2:F123,"维修中")</f>
        <v>17</v>
      </c>
      <c r="C11" s="5" t="s">
        <v>26</v>
      </c>
    </row>
    <row r="12" customFormat="false" ht="15" hidden="false" customHeight="false" outlineLevel="0" collapsed="false">
      <c r="A12" s="3" t="s">
        <v>27</v>
      </c>
      <c r="B12" s="4" t="n">
        <f aca="false">COUNTIF(维修工单!F2:F123,"已关闭")</f>
        <v>68</v>
      </c>
      <c r="C12" s="5" t="s">
        <v>28</v>
      </c>
    </row>
    <row r="13" customFormat="false" ht="15" hidden="false" customHeight="false" outlineLevel="0" collapsed="false">
      <c r="A13" s="3" t="s">
        <v>29</v>
      </c>
      <c r="B13" s="4" t="n">
        <f aca="false">COUNTIF(维修工单!C2:C123,"⚠未在台账")</f>
        <v>2</v>
      </c>
      <c r="C13" s="5" t="s">
        <v>30</v>
      </c>
    </row>
    <row r="14" customFormat="false" ht="15" hidden="false" customHeight="false" outlineLevel="0" collapsed="false">
      <c r="A14" s="3" t="s">
        <v>31</v>
      </c>
      <c r="B14" s="4" t="n">
        <f aca="false">COUNTA(备件库存!A2:A33)</f>
        <v>32</v>
      </c>
      <c r="C14" s="5" t="s">
        <v>32</v>
      </c>
    </row>
    <row r="15" customFormat="false" ht="15" hidden="false" customHeight="false" outlineLevel="0" collapsed="false">
      <c r="A15" s="3" t="s">
        <v>33</v>
      </c>
      <c r="B15" s="4" t="n">
        <f aca="false">COUNTIF(备件库存!H2:H33,"预警")</f>
        <v>6</v>
      </c>
      <c r="C15" s="5" t="s">
        <v>34</v>
      </c>
    </row>
    <row r="16" customFormat="false" ht="15" hidden="false" customHeight="false" outlineLevel="0" collapsed="false">
      <c r="A16" s="3" t="s">
        <v>35</v>
      </c>
      <c r="B16" s="4" t="n">
        <f aca="false">COUNTA(备件领用!A2:A87)</f>
        <v>86</v>
      </c>
      <c r="C16" s="5" t="s">
        <v>36</v>
      </c>
    </row>
    <row r="17" customFormat="false" ht="15" hidden="false" customHeight="false" outlineLevel="0" collapsed="false">
      <c r="A17" s="3" t="s">
        <v>37</v>
      </c>
      <c r="B17" s="4" t="n">
        <f aca="false">COUNTA(案例库!A2:A69)</f>
        <v>68</v>
      </c>
      <c r="C17" s="5" t="s">
        <v>38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A66"/>
    <pageSetUpPr fitToPage="false"/>
  </sheetPr>
  <dimension ref="A1:H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59375" defaultRowHeight="15" customHeight="false" zeroHeight="false" outlineLevelRow="0" outlineLevelCol="0"/>
  <cols>
    <col collapsed="false" customWidth="true" hidden="false" outlineLevel="0" max="2" min="1" style="0" width="12.74"/>
    <col collapsed="false" customWidth="true" hidden="false" outlineLevel="0" max="3" min="3" style="0" width="11.83"/>
    <col collapsed="false" customWidth="true" hidden="false" outlineLevel="0" max="4" min="4" style="0" width="14.56"/>
    <col collapsed="false" customWidth="true" hidden="false" outlineLevel="0" max="6" min="5" style="0" width="10.92"/>
    <col collapsed="false" customWidth="true" hidden="false" outlineLevel="0" max="8" min="7" style="0" width="9.1"/>
  </cols>
  <sheetData>
    <row r="1" customFormat="false" ht="15" hidden="false" customHeight="false" outlineLevel="0" collapsed="false">
      <c r="A1" s="2" t="s">
        <v>39</v>
      </c>
      <c r="B1" s="2" t="s">
        <v>40</v>
      </c>
      <c r="C1" s="2" t="s">
        <v>41</v>
      </c>
      <c r="D1" s="2" t="s">
        <v>42</v>
      </c>
      <c r="E1" s="2" t="s">
        <v>43</v>
      </c>
      <c r="F1" s="2" t="s">
        <v>44</v>
      </c>
      <c r="G1" s="2" t="s">
        <v>45</v>
      </c>
      <c r="H1" s="2" t="s">
        <v>46</v>
      </c>
    </row>
    <row r="2" customFormat="false" ht="15" hidden="false" customHeight="false" outlineLevel="0" collapsed="false">
      <c r="A2" s="3" t="s">
        <v>47</v>
      </c>
      <c r="B2" s="3" t="s">
        <v>48</v>
      </c>
      <c r="C2" s="3" t="s">
        <v>49</v>
      </c>
      <c r="D2" s="3" t="s">
        <v>50</v>
      </c>
      <c r="E2" s="3" t="s">
        <v>51</v>
      </c>
      <c r="F2" s="6" t="n">
        <v>44150</v>
      </c>
      <c r="G2" s="3" t="s">
        <v>52</v>
      </c>
      <c r="H2" s="3" t="s">
        <v>53</v>
      </c>
    </row>
    <row r="3" customFormat="false" ht="15" hidden="false" customHeight="false" outlineLevel="0" collapsed="false">
      <c r="A3" s="3" t="s">
        <v>54</v>
      </c>
      <c r="B3" s="3" t="s">
        <v>48</v>
      </c>
      <c r="C3" s="3" t="s">
        <v>55</v>
      </c>
      <c r="D3" s="3" t="s">
        <v>50</v>
      </c>
      <c r="E3" s="3" t="s">
        <v>56</v>
      </c>
      <c r="F3" s="6" t="n">
        <v>44435</v>
      </c>
      <c r="G3" s="3" t="s">
        <v>57</v>
      </c>
      <c r="H3" s="3" t="s">
        <v>58</v>
      </c>
    </row>
    <row r="4" customFormat="false" ht="15" hidden="false" customHeight="false" outlineLevel="0" collapsed="false">
      <c r="A4" s="3" t="s">
        <v>59</v>
      </c>
      <c r="B4" s="3" t="s">
        <v>48</v>
      </c>
      <c r="C4" s="3" t="s">
        <v>60</v>
      </c>
      <c r="D4" s="3" t="s">
        <v>50</v>
      </c>
      <c r="E4" s="3" t="s">
        <v>61</v>
      </c>
      <c r="F4" s="6" t="n">
        <v>44788</v>
      </c>
      <c r="G4" s="3" t="s">
        <v>57</v>
      </c>
      <c r="H4" s="3" t="s">
        <v>62</v>
      </c>
    </row>
    <row r="5" customFormat="false" ht="15" hidden="false" customHeight="false" outlineLevel="0" collapsed="false">
      <c r="A5" s="3" t="s">
        <v>63</v>
      </c>
      <c r="B5" s="3" t="s">
        <v>48</v>
      </c>
      <c r="C5" s="3" t="s">
        <v>64</v>
      </c>
      <c r="D5" s="3" t="s">
        <v>50</v>
      </c>
      <c r="E5" s="3" t="s">
        <v>51</v>
      </c>
      <c r="F5" s="6" t="n">
        <v>43326</v>
      </c>
      <c r="G5" s="3" t="s">
        <v>57</v>
      </c>
      <c r="H5" s="3" t="s">
        <v>62</v>
      </c>
    </row>
    <row r="6" customFormat="false" ht="15" hidden="false" customHeight="false" outlineLevel="0" collapsed="false">
      <c r="A6" s="3" t="s">
        <v>65</v>
      </c>
      <c r="B6" s="3" t="s">
        <v>48</v>
      </c>
      <c r="C6" s="3" t="s">
        <v>66</v>
      </c>
      <c r="D6" s="3" t="s">
        <v>50</v>
      </c>
      <c r="E6" s="3" t="s">
        <v>67</v>
      </c>
      <c r="F6" s="6" t="n">
        <v>44413</v>
      </c>
      <c r="G6" s="3" t="s">
        <v>57</v>
      </c>
      <c r="H6" s="3" t="s">
        <v>62</v>
      </c>
    </row>
    <row r="7" customFormat="false" ht="15" hidden="false" customHeight="false" outlineLevel="0" collapsed="false">
      <c r="A7" s="3" t="s">
        <v>68</v>
      </c>
      <c r="B7" s="3" t="s">
        <v>48</v>
      </c>
      <c r="C7" s="3" t="s">
        <v>69</v>
      </c>
      <c r="D7" s="3" t="s">
        <v>50</v>
      </c>
      <c r="E7" s="3" t="s">
        <v>70</v>
      </c>
      <c r="F7" s="6" t="n">
        <v>45161</v>
      </c>
      <c r="G7" s="3" t="s">
        <v>57</v>
      </c>
      <c r="H7" s="3" t="s">
        <v>71</v>
      </c>
    </row>
    <row r="8" customFormat="false" ht="15" hidden="false" customHeight="false" outlineLevel="0" collapsed="false">
      <c r="A8" s="3" t="s">
        <v>72</v>
      </c>
      <c r="B8" s="3" t="s">
        <v>48</v>
      </c>
      <c r="C8" s="3" t="s">
        <v>73</v>
      </c>
      <c r="D8" s="3" t="s">
        <v>50</v>
      </c>
      <c r="E8" s="3" t="s">
        <v>67</v>
      </c>
      <c r="F8" s="6" t="n">
        <v>44780</v>
      </c>
      <c r="G8" s="3" t="s">
        <v>57</v>
      </c>
      <c r="H8" s="3" t="s">
        <v>74</v>
      </c>
    </row>
    <row r="9" customFormat="false" ht="15" hidden="false" customHeight="false" outlineLevel="0" collapsed="false">
      <c r="A9" s="3" t="s">
        <v>75</v>
      </c>
      <c r="B9" s="3" t="s">
        <v>48</v>
      </c>
      <c r="C9" s="3" t="s">
        <v>76</v>
      </c>
      <c r="D9" s="3" t="s">
        <v>50</v>
      </c>
      <c r="E9" s="3" t="s">
        <v>77</v>
      </c>
      <c r="F9" s="6" t="n">
        <v>44706</v>
      </c>
      <c r="G9" s="3" t="s">
        <v>57</v>
      </c>
      <c r="H9" s="3" t="s">
        <v>74</v>
      </c>
    </row>
    <row r="10" customFormat="false" ht="15" hidden="false" customHeight="false" outlineLevel="0" collapsed="false">
      <c r="A10" s="3" t="s">
        <v>78</v>
      </c>
      <c r="B10" s="3" t="s">
        <v>79</v>
      </c>
      <c r="C10" s="3" t="s">
        <v>80</v>
      </c>
      <c r="D10" s="3" t="s">
        <v>81</v>
      </c>
      <c r="E10" s="3" t="s">
        <v>77</v>
      </c>
      <c r="F10" s="6" t="n">
        <v>45276</v>
      </c>
      <c r="G10" s="3" t="s">
        <v>57</v>
      </c>
      <c r="H10" s="3" t="s">
        <v>58</v>
      </c>
    </row>
    <row r="11" customFormat="false" ht="15" hidden="false" customHeight="false" outlineLevel="0" collapsed="false">
      <c r="A11" s="3" t="s">
        <v>82</v>
      </c>
      <c r="B11" s="3" t="s">
        <v>79</v>
      </c>
      <c r="C11" s="3" t="s">
        <v>83</v>
      </c>
      <c r="D11" s="3" t="s">
        <v>81</v>
      </c>
      <c r="E11" s="3" t="s">
        <v>51</v>
      </c>
      <c r="F11" s="6" t="n">
        <v>43182</v>
      </c>
      <c r="G11" s="3" t="s">
        <v>57</v>
      </c>
      <c r="H11" s="3" t="s">
        <v>84</v>
      </c>
    </row>
    <row r="12" customFormat="false" ht="15" hidden="false" customHeight="false" outlineLevel="0" collapsed="false">
      <c r="A12" s="3" t="s">
        <v>85</v>
      </c>
      <c r="B12" s="3" t="s">
        <v>79</v>
      </c>
      <c r="C12" s="3" t="s">
        <v>86</v>
      </c>
      <c r="D12" s="3" t="s">
        <v>81</v>
      </c>
      <c r="E12" s="3" t="s">
        <v>51</v>
      </c>
      <c r="F12" s="6" t="n">
        <v>44959</v>
      </c>
      <c r="G12" s="3" t="s">
        <v>57</v>
      </c>
      <c r="H12" s="3" t="s">
        <v>71</v>
      </c>
    </row>
    <row r="13" customFormat="false" ht="15" hidden="false" customHeight="false" outlineLevel="0" collapsed="false">
      <c r="A13" s="3" t="s">
        <v>87</v>
      </c>
      <c r="B13" s="3" t="s">
        <v>79</v>
      </c>
      <c r="C13" s="3" t="s">
        <v>88</v>
      </c>
      <c r="D13" s="3" t="s">
        <v>81</v>
      </c>
      <c r="E13" s="3" t="s">
        <v>77</v>
      </c>
      <c r="F13" s="6" t="n">
        <v>43795</v>
      </c>
      <c r="G13" s="3" t="s">
        <v>89</v>
      </c>
      <c r="H13" s="3" t="s">
        <v>62</v>
      </c>
    </row>
    <row r="14" customFormat="false" ht="15" hidden="false" customHeight="false" outlineLevel="0" collapsed="false">
      <c r="A14" s="3" t="s">
        <v>90</v>
      </c>
      <c r="B14" s="3" t="s">
        <v>79</v>
      </c>
      <c r="C14" s="3" t="s">
        <v>91</v>
      </c>
      <c r="D14" s="3" t="s">
        <v>81</v>
      </c>
      <c r="E14" s="3" t="s">
        <v>92</v>
      </c>
      <c r="F14" s="6" t="n">
        <v>44162</v>
      </c>
      <c r="G14" s="3" t="s">
        <v>57</v>
      </c>
      <c r="H14" s="3" t="s">
        <v>71</v>
      </c>
    </row>
    <row r="15" customFormat="false" ht="15" hidden="false" customHeight="false" outlineLevel="0" collapsed="false">
      <c r="A15" s="3" t="s">
        <v>93</v>
      </c>
      <c r="B15" s="3" t="s">
        <v>79</v>
      </c>
      <c r="C15" s="3" t="s">
        <v>94</v>
      </c>
      <c r="D15" s="3" t="s">
        <v>81</v>
      </c>
      <c r="E15" s="3" t="s">
        <v>56</v>
      </c>
      <c r="F15" s="6" t="n">
        <v>43374</v>
      </c>
      <c r="G15" s="3" t="s">
        <v>57</v>
      </c>
      <c r="H15" s="3" t="s">
        <v>53</v>
      </c>
    </row>
    <row r="16" customFormat="false" ht="15" hidden="false" customHeight="false" outlineLevel="0" collapsed="false">
      <c r="A16" s="3" t="s">
        <v>95</v>
      </c>
      <c r="B16" s="3" t="s">
        <v>79</v>
      </c>
      <c r="C16" s="3" t="s">
        <v>96</v>
      </c>
      <c r="D16" s="3" t="s">
        <v>81</v>
      </c>
      <c r="E16" s="3" t="s">
        <v>56</v>
      </c>
      <c r="F16" s="6" t="n">
        <v>42456</v>
      </c>
      <c r="G16" s="3" t="s">
        <v>97</v>
      </c>
      <c r="H16" s="3" t="s">
        <v>58</v>
      </c>
    </row>
    <row r="17" customFormat="false" ht="15" hidden="false" customHeight="false" outlineLevel="0" collapsed="false">
      <c r="A17" s="3" t="s">
        <v>98</v>
      </c>
      <c r="B17" s="3" t="s">
        <v>79</v>
      </c>
      <c r="C17" s="3" t="s">
        <v>99</v>
      </c>
      <c r="D17" s="3" t="s">
        <v>81</v>
      </c>
      <c r="E17" s="3" t="s">
        <v>77</v>
      </c>
      <c r="F17" s="6" t="n">
        <v>42507</v>
      </c>
      <c r="G17" s="3" t="s">
        <v>57</v>
      </c>
      <c r="H17" s="3" t="s">
        <v>84</v>
      </c>
    </row>
    <row r="18" customFormat="false" ht="15" hidden="false" customHeight="false" outlineLevel="0" collapsed="false">
      <c r="A18" s="3" t="s">
        <v>100</v>
      </c>
      <c r="B18" s="3" t="s">
        <v>79</v>
      </c>
      <c r="C18" s="3" t="s">
        <v>101</v>
      </c>
      <c r="D18" s="3" t="s">
        <v>81</v>
      </c>
      <c r="E18" s="3" t="s">
        <v>102</v>
      </c>
      <c r="F18" s="6" t="n">
        <v>43965</v>
      </c>
      <c r="G18" s="3" t="s">
        <v>57</v>
      </c>
      <c r="H18" s="3" t="s">
        <v>62</v>
      </c>
    </row>
    <row r="19" customFormat="false" ht="15" hidden="false" customHeight="false" outlineLevel="0" collapsed="false">
      <c r="A19" s="3" t="s">
        <v>103</v>
      </c>
      <c r="B19" s="3" t="s">
        <v>79</v>
      </c>
      <c r="C19" s="3" t="s">
        <v>104</v>
      </c>
      <c r="D19" s="3" t="s">
        <v>81</v>
      </c>
      <c r="E19" s="3" t="s">
        <v>92</v>
      </c>
      <c r="F19" s="6" t="n">
        <v>43315</v>
      </c>
      <c r="G19" s="3" t="s">
        <v>57</v>
      </c>
      <c r="H19" s="3" t="s">
        <v>84</v>
      </c>
    </row>
    <row r="20" customFormat="false" ht="15" hidden="false" customHeight="false" outlineLevel="0" collapsed="false">
      <c r="A20" s="3" t="s">
        <v>105</v>
      </c>
      <c r="B20" s="3" t="s">
        <v>106</v>
      </c>
      <c r="C20" s="3" t="s">
        <v>107</v>
      </c>
      <c r="D20" s="3" t="s">
        <v>81</v>
      </c>
      <c r="E20" s="3" t="s">
        <v>77</v>
      </c>
      <c r="F20" s="6" t="n">
        <v>42394</v>
      </c>
      <c r="G20" s="3" t="s">
        <v>57</v>
      </c>
      <c r="H20" s="3" t="s">
        <v>74</v>
      </c>
    </row>
    <row r="21" customFormat="false" ht="15" hidden="false" customHeight="false" outlineLevel="0" collapsed="false">
      <c r="A21" s="3" t="s">
        <v>108</v>
      </c>
      <c r="B21" s="3" t="s">
        <v>106</v>
      </c>
      <c r="C21" s="3" t="s">
        <v>109</v>
      </c>
      <c r="D21" s="3" t="s">
        <v>81</v>
      </c>
      <c r="E21" s="3" t="s">
        <v>70</v>
      </c>
      <c r="F21" s="6" t="n">
        <v>44613</v>
      </c>
      <c r="G21" s="3" t="s">
        <v>89</v>
      </c>
      <c r="H21" s="3" t="s">
        <v>71</v>
      </c>
    </row>
    <row r="22" customFormat="false" ht="15" hidden="false" customHeight="false" outlineLevel="0" collapsed="false">
      <c r="A22" s="3" t="s">
        <v>110</v>
      </c>
      <c r="B22" s="3" t="s">
        <v>106</v>
      </c>
      <c r="C22" s="3" t="s">
        <v>111</v>
      </c>
      <c r="D22" s="3" t="s">
        <v>81</v>
      </c>
      <c r="E22" s="3" t="s">
        <v>102</v>
      </c>
      <c r="F22" s="6" t="n">
        <v>43309</v>
      </c>
      <c r="G22" s="3" t="s">
        <v>57</v>
      </c>
      <c r="H22" s="3" t="s">
        <v>53</v>
      </c>
    </row>
    <row r="23" customFormat="false" ht="15" hidden="false" customHeight="false" outlineLevel="0" collapsed="false">
      <c r="A23" s="3" t="s">
        <v>112</v>
      </c>
      <c r="B23" s="3" t="s">
        <v>106</v>
      </c>
      <c r="C23" s="3" t="s">
        <v>113</v>
      </c>
      <c r="D23" s="3" t="s">
        <v>81</v>
      </c>
      <c r="E23" s="3" t="s">
        <v>70</v>
      </c>
      <c r="F23" s="6" t="n">
        <v>43590</v>
      </c>
      <c r="G23" s="3" t="s">
        <v>57</v>
      </c>
      <c r="H23" s="3" t="s">
        <v>62</v>
      </c>
    </row>
    <row r="24" customFormat="false" ht="15" hidden="false" customHeight="false" outlineLevel="0" collapsed="false">
      <c r="A24" s="3" t="s">
        <v>114</v>
      </c>
      <c r="B24" s="3" t="s">
        <v>106</v>
      </c>
      <c r="C24" s="3" t="s">
        <v>115</v>
      </c>
      <c r="D24" s="3" t="s">
        <v>81</v>
      </c>
      <c r="E24" s="3" t="s">
        <v>70</v>
      </c>
      <c r="F24" s="6" t="n">
        <v>42383</v>
      </c>
      <c r="G24" s="3" t="s">
        <v>57</v>
      </c>
      <c r="H24" s="3" t="s">
        <v>62</v>
      </c>
    </row>
    <row r="25" customFormat="false" ht="15" hidden="false" customHeight="false" outlineLevel="0" collapsed="false">
      <c r="A25" s="3" t="s">
        <v>116</v>
      </c>
      <c r="B25" s="3" t="s">
        <v>117</v>
      </c>
      <c r="C25" s="3" t="s">
        <v>118</v>
      </c>
      <c r="D25" s="3" t="s">
        <v>119</v>
      </c>
      <c r="E25" s="3" t="s">
        <v>51</v>
      </c>
      <c r="F25" s="6" t="n">
        <v>43228</v>
      </c>
      <c r="G25" s="3" t="s">
        <v>57</v>
      </c>
      <c r="H25" s="3" t="s">
        <v>74</v>
      </c>
    </row>
    <row r="26" customFormat="false" ht="15" hidden="false" customHeight="false" outlineLevel="0" collapsed="false">
      <c r="A26" s="3" t="s">
        <v>120</v>
      </c>
      <c r="B26" s="3" t="s">
        <v>117</v>
      </c>
      <c r="C26" s="3" t="s">
        <v>121</v>
      </c>
      <c r="D26" s="3" t="s">
        <v>119</v>
      </c>
      <c r="E26" s="3" t="s">
        <v>51</v>
      </c>
      <c r="F26" s="6" t="n">
        <v>44458</v>
      </c>
      <c r="G26" s="3" t="s">
        <v>57</v>
      </c>
      <c r="H26" s="3" t="s">
        <v>84</v>
      </c>
    </row>
    <row r="27" customFormat="false" ht="15" hidden="false" customHeight="false" outlineLevel="0" collapsed="false">
      <c r="A27" s="3" t="s">
        <v>122</v>
      </c>
      <c r="B27" s="3" t="s">
        <v>117</v>
      </c>
      <c r="C27" s="3" t="s">
        <v>123</v>
      </c>
      <c r="D27" s="3" t="s">
        <v>119</v>
      </c>
      <c r="E27" s="3" t="s">
        <v>77</v>
      </c>
      <c r="F27" s="6" t="n">
        <v>43808</v>
      </c>
      <c r="G27" s="3" t="s">
        <v>52</v>
      </c>
      <c r="H27" s="3" t="s">
        <v>58</v>
      </c>
    </row>
    <row r="28" customFormat="false" ht="15" hidden="false" customHeight="false" outlineLevel="0" collapsed="false">
      <c r="A28" s="3" t="s">
        <v>124</v>
      </c>
      <c r="B28" s="3" t="s">
        <v>117</v>
      </c>
      <c r="C28" s="3" t="s">
        <v>125</v>
      </c>
      <c r="D28" s="3" t="s">
        <v>119</v>
      </c>
      <c r="E28" s="3" t="s">
        <v>61</v>
      </c>
      <c r="F28" s="6" t="n">
        <v>43493</v>
      </c>
      <c r="G28" s="3" t="s">
        <v>57</v>
      </c>
      <c r="H28" s="3" t="s">
        <v>84</v>
      </c>
    </row>
    <row r="29" customFormat="false" ht="15" hidden="false" customHeight="false" outlineLevel="0" collapsed="false">
      <c r="A29" s="3" t="s">
        <v>126</v>
      </c>
      <c r="B29" s="3" t="s">
        <v>117</v>
      </c>
      <c r="C29" s="3" t="s">
        <v>127</v>
      </c>
      <c r="D29" s="3" t="s">
        <v>119</v>
      </c>
      <c r="E29" s="3" t="s">
        <v>56</v>
      </c>
      <c r="F29" s="6" t="n">
        <v>45013</v>
      </c>
      <c r="G29" s="3" t="s">
        <v>57</v>
      </c>
      <c r="H29" s="3" t="s">
        <v>84</v>
      </c>
    </row>
    <row r="30" customFormat="false" ht="15" hidden="false" customHeight="false" outlineLevel="0" collapsed="false">
      <c r="A30" s="3" t="s">
        <v>128</v>
      </c>
      <c r="B30" s="3" t="s">
        <v>129</v>
      </c>
      <c r="C30" s="3" t="s">
        <v>130</v>
      </c>
      <c r="D30" s="3" t="s">
        <v>131</v>
      </c>
      <c r="E30" s="3" t="s">
        <v>56</v>
      </c>
      <c r="F30" s="6" t="n">
        <v>43774</v>
      </c>
      <c r="G30" s="3" t="s">
        <v>57</v>
      </c>
      <c r="H30" s="3" t="s">
        <v>132</v>
      </c>
    </row>
    <row r="31" customFormat="false" ht="15" hidden="false" customHeight="false" outlineLevel="0" collapsed="false">
      <c r="A31" s="3" t="s">
        <v>133</v>
      </c>
      <c r="B31" s="3" t="s">
        <v>129</v>
      </c>
      <c r="C31" s="3" t="s">
        <v>134</v>
      </c>
      <c r="D31" s="3" t="s">
        <v>131</v>
      </c>
      <c r="E31" s="3" t="s">
        <v>70</v>
      </c>
      <c r="F31" s="6" t="n">
        <v>43797</v>
      </c>
      <c r="G31" s="3" t="s">
        <v>57</v>
      </c>
      <c r="H31" s="3" t="s">
        <v>74</v>
      </c>
    </row>
    <row r="32" customFormat="false" ht="15" hidden="false" customHeight="false" outlineLevel="0" collapsed="false">
      <c r="A32" s="3" t="s">
        <v>135</v>
      </c>
      <c r="B32" s="3" t="s">
        <v>129</v>
      </c>
      <c r="C32" s="3" t="s">
        <v>136</v>
      </c>
      <c r="D32" s="3" t="s">
        <v>131</v>
      </c>
      <c r="E32" s="3" t="s">
        <v>67</v>
      </c>
      <c r="F32" s="6" t="n">
        <v>44409</v>
      </c>
      <c r="G32" s="3" t="s">
        <v>57</v>
      </c>
      <c r="H32" s="3" t="s">
        <v>84</v>
      </c>
    </row>
    <row r="33" customFormat="false" ht="15" hidden="false" customHeight="false" outlineLevel="0" collapsed="false">
      <c r="A33" s="3" t="s">
        <v>137</v>
      </c>
      <c r="B33" s="3" t="s">
        <v>129</v>
      </c>
      <c r="C33" s="3" t="s">
        <v>138</v>
      </c>
      <c r="D33" s="3" t="s">
        <v>131</v>
      </c>
      <c r="E33" s="3" t="s">
        <v>51</v>
      </c>
      <c r="F33" s="6" t="n">
        <v>42409</v>
      </c>
      <c r="G33" s="3" t="s">
        <v>57</v>
      </c>
      <c r="H33" s="3" t="s">
        <v>84</v>
      </c>
    </row>
    <row r="34" customFormat="false" ht="15" hidden="false" customHeight="false" outlineLevel="0" collapsed="false">
      <c r="A34" s="3" t="s">
        <v>139</v>
      </c>
      <c r="B34" s="3" t="s">
        <v>129</v>
      </c>
      <c r="C34" s="3" t="s">
        <v>140</v>
      </c>
      <c r="D34" s="3" t="s">
        <v>131</v>
      </c>
      <c r="E34" s="3" t="s">
        <v>92</v>
      </c>
      <c r="F34" s="6" t="n">
        <v>42722</v>
      </c>
      <c r="G34" s="3" t="s">
        <v>89</v>
      </c>
      <c r="H34" s="3" t="s">
        <v>58</v>
      </c>
    </row>
    <row r="35" customFormat="false" ht="15" hidden="false" customHeight="false" outlineLevel="0" collapsed="false">
      <c r="A35" s="3" t="s">
        <v>141</v>
      </c>
      <c r="B35" s="3" t="s">
        <v>129</v>
      </c>
      <c r="C35" s="3" t="s">
        <v>142</v>
      </c>
      <c r="D35" s="3" t="s">
        <v>131</v>
      </c>
      <c r="E35" s="3" t="s">
        <v>61</v>
      </c>
      <c r="F35" s="6" t="n">
        <v>42437</v>
      </c>
      <c r="G35" s="3" t="s">
        <v>57</v>
      </c>
      <c r="H35" s="3" t="s">
        <v>132</v>
      </c>
    </row>
    <row r="36" customFormat="false" ht="15" hidden="false" customHeight="false" outlineLevel="0" collapsed="false">
      <c r="A36" s="3" t="s">
        <v>143</v>
      </c>
      <c r="B36" s="3" t="s">
        <v>144</v>
      </c>
      <c r="C36" s="3" t="s">
        <v>145</v>
      </c>
      <c r="D36" s="3" t="s">
        <v>146</v>
      </c>
      <c r="E36" s="3" t="s">
        <v>77</v>
      </c>
      <c r="F36" s="6" t="n">
        <v>45036</v>
      </c>
      <c r="G36" s="3" t="s">
        <v>57</v>
      </c>
      <c r="H36" s="3" t="s">
        <v>132</v>
      </c>
    </row>
    <row r="37" customFormat="false" ht="15" hidden="false" customHeight="false" outlineLevel="0" collapsed="false">
      <c r="A37" s="3" t="s">
        <v>147</v>
      </c>
      <c r="B37" s="3" t="s">
        <v>144</v>
      </c>
      <c r="C37" s="3" t="s">
        <v>148</v>
      </c>
      <c r="D37" s="3" t="s">
        <v>146</v>
      </c>
      <c r="E37" s="3" t="s">
        <v>51</v>
      </c>
      <c r="F37" s="6" t="n">
        <v>43287</v>
      </c>
      <c r="G37" s="3" t="s">
        <v>57</v>
      </c>
      <c r="H37" s="3" t="s">
        <v>74</v>
      </c>
    </row>
    <row r="38" customFormat="false" ht="15" hidden="false" customHeight="false" outlineLevel="0" collapsed="false">
      <c r="A38" s="3" t="s">
        <v>149</v>
      </c>
      <c r="B38" s="3" t="s">
        <v>150</v>
      </c>
      <c r="C38" s="3" t="s">
        <v>151</v>
      </c>
      <c r="D38" s="3" t="s">
        <v>152</v>
      </c>
      <c r="E38" s="3" t="s">
        <v>102</v>
      </c>
      <c r="F38" s="6" t="n">
        <v>43133</v>
      </c>
      <c r="G38" s="3" t="s">
        <v>57</v>
      </c>
      <c r="H38" s="3" t="s">
        <v>62</v>
      </c>
    </row>
    <row r="39" customFormat="false" ht="15" hidden="false" customHeight="false" outlineLevel="0" collapsed="false">
      <c r="A39" s="3" t="s">
        <v>153</v>
      </c>
      <c r="B39" s="3" t="s">
        <v>150</v>
      </c>
      <c r="C39" s="3" t="s">
        <v>154</v>
      </c>
      <c r="D39" s="3" t="s">
        <v>152</v>
      </c>
      <c r="E39" s="3" t="s">
        <v>70</v>
      </c>
      <c r="F39" s="6" t="n">
        <v>45269</v>
      </c>
      <c r="G39" s="3" t="s">
        <v>89</v>
      </c>
      <c r="H39" s="3" t="s">
        <v>53</v>
      </c>
    </row>
    <row r="40" customFormat="false" ht="15" hidden="false" customHeight="false" outlineLevel="0" collapsed="false">
      <c r="A40" s="3" t="s">
        <v>155</v>
      </c>
      <c r="B40" s="3" t="s">
        <v>150</v>
      </c>
      <c r="C40" s="3" t="s">
        <v>156</v>
      </c>
      <c r="D40" s="3" t="s">
        <v>152</v>
      </c>
      <c r="E40" s="3" t="s">
        <v>67</v>
      </c>
      <c r="F40" s="6" t="n">
        <v>43672</v>
      </c>
      <c r="G40" s="3" t="s">
        <v>57</v>
      </c>
      <c r="H40" s="3" t="s">
        <v>53</v>
      </c>
    </row>
    <row r="41" customFormat="false" ht="15" hidden="false" customHeight="false" outlineLevel="0" collapsed="false">
      <c r="A41" s="3" t="s">
        <v>157</v>
      </c>
      <c r="B41" s="3" t="s">
        <v>150</v>
      </c>
      <c r="C41" s="3" t="s">
        <v>158</v>
      </c>
      <c r="D41" s="3" t="s">
        <v>152</v>
      </c>
      <c r="E41" s="3" t="s">
        <v>70</v>
      </c>
      <c r="F41" s="6" t="n">
        <v>44853</v>
      </c>
      <c r="G41" s="3" t="s">
        <v>52</v>
      </c>
      <c r="H41" s="3" t="s">
        <v>74</v>
      </c>
    </row>
    <row r="42" customFormat="false" ht="15" hidden="false" customHeight="false" outlineLevel="0" collapsed="false">
      <c r="A42" s="3" t="s">
        <v>159</v>
      </c>
      <c r="B42" s="3" t="s">
        <v>150</v>
      </c>
      <c r="C42" s="3" t="s">
        <v>160</v>
      </c>
      <c r="D42" s="3" t="s">
        <v>152</v>
      </c>
      <c r="E42" s="3" t="s">
        <v>102</v>
      </c>
      <c r="F42" s="6" t="n">
        <v>43668</v>
      </c>
      <c r="G42" s="3" t="s">
        <v>89</v>
      </c>
      <c r="H42" s="3" t="s">
        <v>58</v>
      </c>
    </row>
    <row r="43" customFormat="false" ht="15" hidden="false" customHeight="false" outlineLevel="0" collapsed="false">
      <c r="A43" s="3" t="s">
        <v>161</v>
      </c>
      <c r="B43" s="3" t="s">
        <v>150</v>
      </c>
      <c r="C43" s="3" t="s">
        <v>162</v>
      </c>
      <c r="D43" s="3" t="s">
        <v>152</v>
      </c>
      <c r="E43" s="3" t="s">
        <v>92</v>
      </c>
      <c r="F43" s="6" t="n">
        <v>43485</v>
      </c>
      <c r="G43" s="3" t="s">
        <v>52</v>
      </c>
      <c r="H43" s="3" t="s">
        <v>74</v>
      </c>
    </row>
    <row r="44" customFormat="false" ht="15" hidden="false" customHeight="false" outlineLevel="0" collapsed="false">
      <c r="A44" s="3" t="s">
        <v>163</v>
      </c>
      <c r="B44" s="3" t="s">
        <v>164</v>
      </c>
      <c r="C44" s="3" t="s">
        <v>165</v>
      </c>
      <c r="D44" s="3" t="s">
        <v>166</v>
      </c>
      <c r="E44" s="3" t="s">
        <v>67</v>
      </c>
      <c r="F44" s="6" t="n">
        <v>44241</v>
      </c>
      <c r="G44" s="3" t="s">
        <v>57</v>
      </c>
      <c r="H44" s="3" t="s">
        <v>132</v>
      </c>
    </row>
    <row r="45" customFormat="false" ht="15" hidden="false" customHeight="false" outlineLevel="0" collapsed="false">
      <c r="A45" s="3" t="s">
        <v>167</v>
      </c>
      <c r="B45" s="3" t="s">
        <v>164</v>
      </c>
      <c r="C45" s="3" t="s">
        <v>168</v>
      </c>
      <c r="D45" s="3" t="s">
        <v>166</v>
      </c>
      <c r="E45" s="3" t="s">
        <v>102</v>
      </c>
      <c r="F45" s="6" t="n">
        <v>42517</v>
      </c>
      <c r="G45" s="3" t="s">
        <v>97</v>
      </c>
      <c r="H45" s="3" t="s">
        <v>132</v>
      </c>
    </row>
    <row r="46" customFormat="false" ht="15" hidden="false" customHeight="false" outlineLevel="0" collapsed="false">
      <c r="A46" s="3" t="s">
        <v>169</v>
      </c>
      <c r="B46" s="3" t="s">
        <v>164</v>
      </c>
      <c r="C46" s="3" t="s">
        <v>170</v>
      </c>
      <c r="D46" s="3" t="s">
        <v>166</v>
      </c>
      <c r="E46" s="3" t="s">
        <v>51</v>
      </c>
      <c r="F46" s="6" t="n">
        <v>42506</v>
      </c>
      <c r="G46" s="3" t="s">
        <v>57</v>
      </c>
      <c r="H46" s="3" t="s">
        <v>71</v>
      </c>
    </row>
    <row r="47" customFormat="false" ht="15" hidden="false" customHeight="false" outlineLevel="0" collapsed="false">
      <c r="A47" s="3" t="s">
        <v>171</v>
      </c>
      <c r="B47" s="3" t="s">
        <v>164</v>
      </c>
      <c r="C47" s="3" t="s">
        <v>172</v>
      </c>
      <c r="D47" s="3" t="s">
        <v>166</v>
      </c>
      <c r="E47" s="3" t="s">
        <v>70</v>
      </c>
      <c r="F47" s="6" t="n">
        <v>45155</v>
      </c>
      <c r="G47" s="3" t="s">
        <v>57</v>
      </c>
      <c r="H47" s="3" t="s">
        <v>132</v>
      </c>
    </row>
    <row r="48" customFormat="false" ht="15" hidden="false" customHeight="false" outlineLevel="0" collapsed="false">
      <c r="A48" s="3" t="s">
        <v>173</v>
      </c>
      <c r="B48" s="3" t="s">
        <v>164</v>
      </c>
      <c r="C48" s="3" t="s">
        <v>174</v>
      </c>
      <c r="D48" s="3" t="s">
        <v>166</v>
      </c>
      <c r="E48" s="3" t="s">
        <v>67</v>
      </c>
      <c r="F48" s="6" t="n">
        <v>44748</v>
      </c>
      <c r="G48" s="3" t="s">
        <v>57</v>
      </c>
      <c r="H48" s="3" t="s">
        <v>71</v>
      </c>
    </row>
    <row r="49" customFormat="false" ht="15" hidden="false" customHeight="false" outlineLevel="0" collapsed="false">
      <c r="A49" s="3" t="s">
        <v>175</v>
      </c>
      <c r="B49" s="3" t="s">
        <v>176</v>
      </c>
      <c r="C49" s="3" t="s">
        <v>177</v>
      </c>
      <c r="D49" s="3" t="s">
        <v>166</v>
      </c>
      <c r="E49" s="3" t="s">
        <v>70</v>
      </c>
      <c r="F49" s="6" t="n">
        <v>43127</v>
      </c>
      <c r="G49" s="3" t="s">
        <v>57</v>
      </c>
      <c r="H49" s="3" t="s">
        <v>53</v>
      </c>
    </row>
    <row r="50" customFormat="false" ht="15" hidden="false" customHeight="false" outlineLevel="0" collapsed="false">
      <c r="A50" s="3" t="s">
        <v>178</v>
      </c>
      <c r="B50" s="3" t="s">
        <v>176</v>
      </c>
      <c r="C50" s="3" t="s">
        <v>179</v>
      </c>
      <c r="D50" s="3" t="s">
        <v>166</v>
      </c>
      <c r="E50" s="3" t="s">
        <v>56</v>
      </c>
      <c r="F50" s="6" t="n">
        <v>44440</v>
      </c>
      <c r="G50" s="3" t="s">
        <v>57</v>
      </c>
      <c r="H50" s="3" t="s">
        <v>58</v>
      </c>
    </row>
    <row r="51" customFormat="false" ht="15" hidden="false" customHeight="false" outlineLevel="0" collapsed="false">
      <c r="A51" s="3" t="s">
        <v>180</v>
      </c>
      <c r="B51" s="3" t="s">
        <v>176</v>
      </c>
      <c r="C51" s="3" t="s">
        <v>181</v>
      </c>
      <c r="D51" s="3" t="s">
        <v>166</v>
      </c>
      <c r="E51" s="3" t="s">
        <v>70</v>
      </c>
      <c r="F51" s="6" t="n">
        <v>44841</v>
      </c>
      <c r="G51" s="3" t="s">
        <v>57</v>
      </c>
      <c r="H51" s="3" t="s">
        <v>62</v>
      </c>
    </row>
    <row r="52" customFormat="false" ht="15" hidden="false" customHeight="false" outlineLevel="0" collapsed="false">
      <c r="A52" s="3" t="s">
        <v>182</v>
      </c>
      <c r="B52" s="3" t="s">
        <v>183</v>
      </c>
      <c r="C52" s="3" t="s">
        <v>184</v>
      </c>
      <c r="D52" s="3" t="s">
        <v>152</v>
      </c>
      <c r="E52" s="3" t="s">
        <v>56</v>
      </c>
      <c r="F52" s="6" t="n">
        <v>42821</v>
      </c>
      <c r="G52" s="3" t="s">
        <v>89</v>
      </c>
      <c r="H52" s="3" t="s">
        <v>62</v>
      </c>
    </row>
    <row r="53" customFormat="false" ht="15" hidden="false" customHeight="false" outlineLevel="0" collapsed="false">
      <c r="A53" s="3" t="s">
        <v>185</v>
      </c>
      <c r="B53" s="3" t="s">
        <v>183</v>
      </c>
      <c r="C53" s="3" t="s">
        <v>186</v>
      </c>
      <c r="D53" s="3" t="s">
        <v>152</v>
      </c>
      <c r="E53" s="3" t="s">
        <v>51</v>
      </c>
      <c r="F53" s="6" t="n">
        <v>44219</v>
      </c>
      <c r="G53" s="3" t="s">
        <v>57</v>
      </c>
      <c r="H53" s="3" t="s">
        <v>187</v>
      </c>
    </row>
    <row r="54" customFormat="false" ht="15" hidden="false" customHeight="false" outlineLevel="0" collapsed="false">
      <c r="A54" s="3" t="s">
        <v>188</v>
      </c>
      <c r="B54" s="3" t="s">
        <v>183</v>
      </c>
      <c r="C54" s="3" t="s">
        <v>189</v>
      </c>
      <c r="D54" s="3" t="s">
        <v>152</v>
      </c>
      <c r="E54" s="3" t="s">
        <v>67</v>
      </c>
      <c r="F54" s="6" t="n">
        <v>43395</v>
      </c>
      <c r="G54" s="3" t="s">
        <v>57</v>
      </c>
      <c r="H54" s="3" t="s">
        <v>58</v>
      </c>
    </row>
    <row r="55" customFormat="false" ht="15" hidden="false" customHeight="false" outlineLevel="0" collapsed="false">
      <c r="A55" s="3" t="s">
        <v>190</v>
      </c>
      <c r="B55" s="3" t="s">
        <v>183</v>
      </c>
      <c r="C55" s="3" t="s">
        <v>191</v>
      </c>
      <c r="D55" s="3" t="s">
        <v>152</v>
      </c>
      <c r="E55" s="3" t="s">
        <v>61</v>
      </c>
      <c r="F55" s="6" t="n">
        <v>43715</v>
      </c>
      <c r="G55" s="3" t="s">
        <v>57</v>
      </c>
      <c r="H55" s="3" t="s">
        <v>53</v>
      </c>
    </row>
    <row r="56" customFormat="false" ht="15" hidden="false" customHeight="false" outlineLevel="0" collapsed="false">
      <c r="A56" s="3" t="s">
        <v>192</v>
      </c>
      <c r="B56" s="3" t="s">
        <v>193</v>
      </c>
      <c r="C56" s="3" t="s">
        <v>194</v>
      </c>
      <c r="D56" s="3" t="s">
        <v>195</v>
      </c>
      <c r="E56" s="3" t="s">
        <v>51</v>
      </c>
      <c r="F56" s="6" t="n">
        <v>44969</v>
      </c>
      <c r="G56" s="3" t="s">
        <v>57</v>
      </c>
      <c r="H56" s="3" t="s">
        <v>53</v>
      </c>
    </row>
    <row r="57" customFormat="false" ht="15" hidden="false" customHeight="false" outlineLevel="0" collapsed="false">
      <c r="A57" s="3" t="s">
        <v>196</v>
      </c>
      <c r="B57" s="3" t="s">
        <v>193</v>
      </c>
      <c r="C57" s="3" t="s">
        <v>197</v>
      </c>
      <c r="D57" s="3" t="s">
        <v>195</v>
      </c>
      <c r="E57" s="3" t="s">
        <v>77</v>
      </c>
      <c r="F57" s="6" t="n">
        <v>45049</v>
      </c>
      <c r="G57" s="3" t="s">
        <v>57</v>
      </c>
      <c r="H57" s="3" t="s">
        <v>84</v>
      </c>
    </row>
    <row r="58" customFormat="false" ht="15" hidden="false" customHeight="false" outlineLevel="0" collapsed="false">
      <c r="A58" s="3" t="s">
        <v>198</v>
      </c>
      <c r="B58" s="3" t="s">
        <v>193</v>
      </c>
      <c r="C58" s="3" t="s">
        <v>199</v>
      </c>
      <c r="D58" s="3" t="s">
        <v>195</v>
      </c>
      <c r="E58" s="3" t="s">
        <v>61</v>
      </c>
      <c r="F58" s="6" t="n">
        <v>44045</v>
      </c>
      <c r="G58" s="3" t="s">
        <v>57</v>
      </c>
      <c r="H58" s="3" t="s">
        <v>58</v>
      </c>
    </row>
    <row r="59" customFormat="false" ht="15" hidden="false" customHeight="false" outlineLevel="0" collapsed="false">
      <c r="A59" s="3" t="s">
        <v>200</v>
      </c>
      <c r="B59" s="3" t="s">
        <v>193</v>
      </c>
      <c r="C59" s="3" t="s">
        <v>201</v>
      </c>
      <c r="D59" s="3" t="s">
        <v>195</v>
      </c>
      <c r="E59" s="3" t="s">
        <v>92</v>
      </c>
      <c r="F59" s="6" t="n">
        <v>44755</v>
      </c>
      <c r="G59" s="3" t="s">
        <v>57</v>
      </c>
      <c r="H59" s="3" t="s">
        <v>62</v>
      </c>
    </row>
    <row r="60" customFormat="false" ht="15" hidden="false" customHeight="false" outlineLevel="0" collapsed="false">
      <c r="A60" s="3" t="s">
        <v>202</v>
      </c>
      <c r="B60" s="3" t="s">
        <v>203</v>
      </c>
      <c r="C60" s="3" t="s">
        <v>204</v>
      </c>
      <c r="D60" s="3" t="s">
        <v>205</v>
      </c>
      <c r="E60" s="3" t="s">
        <v>92</v>
      </c>
      <c r="F60" s="6" t="n">
        <v>43033</v>
      </c>
      <c r="G60" s="3" t="s">
        <v>57</v>
      </c>
      <c r="H60" s="3" t="s">
        <v>84</v>
      </c>
    </row>
    <row r="61" customFormat="false" ht="15" hidden="false" customHeight="false" outlineLevel="0" collapsed="false">
      <c r="A61" s="3" t="s">
        <v>206</v>
      </c>
      <c r="B61" s="3" t="s">
        <v>203</v>
      </c>
      <c r="C61" s="3" t="s">
        <v>207</v>
      </c>
      <c r="D61" s="3" t="s">
        <v>205</v>
      </c>
      <c r="E61" s="3" t="s">
        <v>67</v>
      </c>
      <c r="F61" s="6" t="n">
        <v>42432</v>
      </c>
      <c r="G61" s="3" t="s">
        <v>57</v>
      </c>
      <c r="H61" s="3" t="s">
        <v>71</v>
      </c>
    </row>
  </sheetData>
  <autoFilter ref="A1:H61"/>
  <conditionalFormatting sqref="G2:G61">
    <cfRule type="cellIs" priority="2" operator="equal" aboveAverage="0" equalAverage="0" bottom="0" percent="0" rank="0" text="" dxfId="7">
      <formula>"待修"</formula>
    </cfRule>
    <cfRule type="cellIs" priority="3" operator="equal" aboveAverage="0" equalAverage="0" bottom="0" percent="0" rank="0" text="" dxfId="8">
      <formula>"报废"</formula>
    </cfRule>
  </conditionalFormatting>
  <dataValidations count="1">
    <dataValidation allowBlank="true" errorStyle="stop" operator="between" showDropDown="false" showErrorMessage="false" showInputMessage="false" sqref="G2:G61" type="list">
      <formula1>"运行,待修,停用,报废"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5A94"/>
    <pageSetUpPr fitToPage="false"/>
  </sheetPr>
  <dimension ref="A1:I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59375" defaultRowHeight="15" customHeight="false" zeroHeight="false" outlineLevelRow="0" outlineLevelCol="0"/>
  <cols>
    <col collapsed="false" customWidth="true" hidden="false" outlineLevel="0" max="1" min="1" style="0" width="9.1"/>
    <col collapsed="false" customWidth="true" hidden="false" outlineLevel="0" max="2" min="2" style="0" width="12.74"/>
    <col collapsed="false" customWidth="true" hidden="false" outlineLevel="0" max="3" min="3" style="0" width="11.83"/>
    <col collapsed="false" customWidth="true" hidden="false" outlineLevel="0" max="4" min="4" style="0" width="23.66"/>
    <col collapsed="false" customWidth="true" hidden="false" outlineLevel="0" max="5" min="5" style="0" width="10.01"/>
    <col collapsed="false" customWidth="true" hidden="false" outlineLevel="0" max="7" min="6" style="0" width="11.83"/>
    <col collapsed="false" customWidth="true" hidden="false" outlineLevel="0" max="9" min="8" style="0" width="10.92"/>
  </cols>
  <sheetData>
    <row r="1" customFormat="false" ht="15" hidden="false" customHeight="false" outlineLevel="0" collapsed="false">
      <c r="A1" s="2" t="s">
        <v>208</v>
      </c>
      <c r="B1" s="2" t="s">
        <v>39</v>
      </c>
      <c r="C1" s="2" t="s">
        <v>40</v>
      </c>
      <c r="D1" s="2" t="s">
        <v>209</v>
      </c>
      <c r="E1" s="2" t="s">
        <v>210</v>
      </c>
      <c r="F1" s="2" t="s">
        <v>211</v>
      </c>
      <c r="G1" s="2" t="s">
        <v>212</v>
      </c>
      <c r="H1" s="2" t="s">
        <v>213</v>
      </c>
      <c r="I1" s="2" t="s">
        <v>214</v>
      </c>
    </row>
    <row r="2" customFormat="false" ht="15" hidden="false" customHeight="false" outlineLevel="0" collapsed="false">
      <c r="A2" s="3" t="s">
        <v>215</v>
      </c>
      <c r="B2" s="3" t="s">
        <v>47</v>
      </c>
      <c r="C2" s="4" t="str">
        <f aca="false">IFERROR(VLOOKUP(B2,设备台账!A:B,2,0),"⚠未建档")</f>
        <v>CNC加工中心</v>
      </c>
      <c r="D2" s="3" t="s">
        <v>216</v>
      </c>
      <c r="E2" s="3" t="n">
        <v>90</v>
      </c>
      <c r="F2" s="6" t="n">
        <v>46257</v>
      </c>
      <c r="G2" s="7" t="n">
        <f aca="false">IF(F2="","",F2+E2)</f>
        <v>46347</v>
      </c>
      <c r="H2" s="4" t="str">
        <f aca="true">IF(G2="","",IF(G2&lt;=TODAY(),"已到期","计划中"))</f>
        <v>计划中</v>
      </c>
      <c r="I2" s="3"/>
    </row>
    <row r="3" customFormat="false" ht="15" hidden="false" customHeight="false" outlineLevel="0" collapsed="false">
      <c r="A3" s="3" t="s">
        <v>217</v>
      </c>
      <c r="B3" s="3" t="s">
        <v>54</v>
      </c>
      <c r="C3" s="4" t="str">
        <f aca="false">IFERROR(VLOOKUP(B3,设备台账!A:B,2,0),"⚠未建档")</f>
        <v>CNC加工中心</v>
      </c>
      <c r="D3" s="3" t="s">
        <v>218</v>
      </c>
      <c r="E3" s="3" t="n">
        <v>365</v>
      </c>
      <c r="F3" s="6" t="n">
        <v>46109</v>
      </c>
      <c r="G3" s="7" t="n">
        <f aca="false">IF(F3="","",F3+E3)</f>
        <v>46474</v>
      </c>
      <c r="H3" s="4" t="str">
        <f aca="true">IF(G3="","",IF(G3&lt;=TODAY(),"已到期","计划中"))</f>
        <v>计划中</v>
      </c>
      <c r="I3" s="3"/>
    </row>
    <row r="4" customFormat="false" ht="15" hidden="false" customHeight="false" outlineLevel="0" collapsed="false">
      <c r="A4" s="3" t="s">
        <v>219</v>
      </c>
      <c r="B4" s="3" t="s">
        <v>59</v>
      </c>
      <c r="C4" s="4" t="str">
        <f aca="false">IFERROR(VLOOKUP(B4,设备台账!A:B,2,0),"⚠未建档")</f>
        <v>CNC加工中心</v>
      </c>
      <c r="D4" s="3" t="s">
        <v>216</v>
      </c>
      <c r="E4" s="3" t="n">
        <v>90</v>
      </c>
      <c r="F4" s="6" t="n">
        <v>46196</v>
      </c>
      <c r="G4" s="7" t="n">
        <f aca="false">IF(F4="","",F4+E4)</f>
        <v>46286</v>
      </c>
      <c r="H4" s="4" t="str">
        <f aca="true">IF(G4="","",IF(G4&lt;=TODAY(),"已到期","计划中"))</f>
        <v>已到期</v>
      </c>
      <c r="I4" s="3"/>
    </row>
    <row r="5" customFormat="false" ht="15" hidden="false" customHeight="false" outlineLevel="0" collapsed="false">
      <c r="A5" s="3" t="s">
        <v>220</v>
      </c>
      <c r="B5" s="3" t="s">
        <v>63</v>
      </c>
      <c r="C5" s="4" t="str">
        <f aca="false">IFERROR(VLOOKUP(B5,设备台账!A:B,2,0),"⚠未建档")</f>
        <v>CNC加工中心</v>
      </c>
      <c r="D5" s="3" t="s">
        <v>218</v>
      </c>
      <c r="E5" s="3" t="n">
        <v>365</v>
      </c>
      <c r="F5" s="6" t="n">
        <v>46169</v>
      </c>
      <c r="G5" s="7" t="n">
        <f aca="false">IF(F5="","",F5+E5)</f>
        <v>46534</v>
      </c>
      <c r="H5" s="4" t="str">
        <f aca="true">IF(G5="","",IF(G5&lt;=TODAY(),"已到期","计划中"))</f>
        <v>计划中</v>
      </c>
      <c r="I5" s="3"/>
    </row>
    <row r="6" customFormat="false" ht="15" hidden="false" customHeight="false" outlineLevel="0" collapsed="false">
      <c r="A6" s="3" t="s">
        <v>221</v>
      </c>
      <c r="B6" s="3" t="s">
        <v>65</v>
      </c>
      <c r="C6" s="4" t="str">
        <f aca="false">IFERROR(VLOOKUP(B6,设备台账!A:B,2,0),"⚠未建档")</f>
        <v>CNC加工中心</v>
      </c>
      <c r="D6" s="3" t="s">
        <v>216</v>
      </c>
      <c r="E6" s="3" t="n">
        <v>90</v>
      </c>
      <c r="F6" s="6" t="n">
        <v>46150</v>
      </c>
      <c r="G6" s="7" t="n">
        <f aca="false">IF(F6="","",F6+E6)</f>
        <v>46240</v>
      </c>
      <c r="H6" s="4" t="str">
        <f aca="true">IF(G6="","",IF(G6&lt;=TODAY(),"已到期","计划中"))</f>
        <v>已到期</v>
      </c>
      <c r="I6" s="3"/>
    </row>
    <row r="7" customFormat="false" ht="15" hidden="false" customHeight="false" outlineLevel="0" collapsed="false">
      <c r="A7" s="3" t="s">
        <v>222</v>
      </c>
      <c r="B7" s="3" t="s">
        <v>68</v>
      </c>
      <c r="C7" s="4" t="str">
        <f aca="false">IFERROR(VLOOKUP(B7,设备台账!A:B,2,0),"⚠未建档")</f>
        <v>CNC加工中心</v>
      </c>
      <c r="D7" s="3" t="s">
        <v>223</v>
      </c>
      <c r="E7" s="3" t="n">
        <v>180</v>
      </c>
      <c r="F7" s="6" t="n">
        <v>46108</v>
      </c>
      <c r="G7" s="7" t="n">
        <f aca="false">IF(F7="","",F7+E7)</f>
        <v>46288</v>
      </c>
      <c r="H7" s="4" t="str">
        <f aca="true">IF(G7="","",IF(G7&lt;=TODAY(),"已到期","计划中"))</f>
        <v>已到期</v>
      </c>
      <c r="I7" s="3"/>
    </row>
    <row r="8" customFormat="false" ht="15" hidden="false" customHeight="false" outlineLevel="0" collapsed="false">
      <c r="A8" s="3" t="s">
        <v>224</v>
      </c>
      <c r="B8" s="3" t="s">
        <v>72</v>
      </c>
      <c r="C8" s="4" t="str">
        <f aca="false">IFERROR(VLOOKUP(B8,设备台账!A:B,2,0),"⚠未建档")</f>
        <v>CNC加工中心</v>
      </c>
      <c r="D8" s="3" t="s">
        <v>216</v>
      </c>
      <c r="E8" s="3" t="n">
        <v>90</v>
      </c>
      <c r="F8" s="6" t="n">
        <v>46184</v>
      </c>
      <c r="G8" s="7" t="n">
        <f aca="false">IF(F8="","",F8+E8)</f>
        <v>46274</v>
      </c>
      <c r="H8" s="4" t="str">
        <f aca="true">IF(G8="","",IF(G8&lt;=TODAY(),"已到期","计划中"))</f>
        <v>已到期</v>
      </c>
      <c r="I8" s="3"/>
    </row>
    <row r="9" customFormat="false" ht="15" hidden="false" customHeight="false" outlineLevel="0" collapsed="false">
      <c r="A9" s="3" t="s">
        <v>225</v>
      </c>
      <c r="B9" s="3" t="s">
        <v>75</v>
      </c>
      <c r="C9" s="4" t="str">
        <f aca="false">IFERROR(VLOOKUP(B9,设备台账!A:B,2,0),"⚠未建档")</f>
        <v>CNC加工中心</v>
      </c>
      <c r="D9" s="3" t="s">
        <v>216</v>
      </c>
      <c r="E9" s="3" t="n">
        <v>90</v>
      </c>
      <c r="F9" s="6" t="n">
        <v>46173</v>
      </c>
      <c r="G9" s="7" t="n">
        <f aca="false">IF(F9="","",F9+E9)</f>
        <v>46263</v>
      </c>
      <c r="H9" s="4" t="str">
        <f aca="true">IF(G9="","",IF(G9&lt;=TODAY(),"已到期","计划中"))</f>
        <v>已到期</v>
      </c>
      <c r="I9" s="3"/>
    </row>
    <row r="10" customFormat="false" ht="15" hidden="false" customHeight="false" outlineLevel="0" collapsed="false">
      <c r="A10" s="3" t="s">
        <v>226</v>
      </c>
      <c r="B10" s="3" t="s">
        <v>78</v>
      </c>
      <c r="C10" s="4" t="str">
        <f aca="false">IFERROR(VLOOKUP(B10,设备台账!A:B,2,0),"⚠未建档")</f>
        <v>数控车床</v>
      </c>
      <c r="D10" s="3" t="s">
        <v>223</v>
      </c>
      <c r="E10" s="3" t="n">
        <v>180</v>
      </c>
      <c r="F10" s="6" t="n">
        <v>46158</v>
      </c>
      <c r="G10" s="7" t="n">
        <f aca="false">IF(F10="","",F10+E10)</f>
        <v>46338</v>
      </c>
      <c r="H10" s="4" t="str">
        <f aca="true">IF(G10="","",IF(G10&lt;=TODAY(),"已到期","计划中"))</f>
        <v>计划中</v>
      </c>
      <c r="I10" s="3"/>
    </row>
    <row r="11" customFormat="false" ht="15" hidden="false" customHeight="false" outlineLevel="0" collapsed="false">
      <c r="A11" s="3" t="s">
        <v>227</v>
      </c>
      <c r="B11" s="3" t="s">
        <v>82</v>
      </c>
      <c r="C11" s="4" t="str">
        <f aca="false">IFERROR(VLOOKUP(B11,设备台账!A:B,2,0),"⚠未建档")</f>
        <v>数控车床</v>
      </c>
      <c r="D11" s="3" t="s">
        <v>218</v>
      </c>
      <c r="E11" s="3" t="n">
        <v>365</v>
      </c>
      <c r="F11" s="6" t="n">
        <v>45904</v>
      </c>
      <c r="G11" s="7" t="n">
        <f aca="false">IF(F11="","",F11+E11)</f>
        <v>46269</v>
      </c>
      <c r="H11" s="4" t="str">
        <f aca="true">IF(G11="","",IF(G11&lt;=TODAY(),"已到期","计划中"))</f>
        <v>已到期</v>
      </c>
      <c r="I11" s="3"/>
    </row>
    <row r="12" customFormat="false" ht="15" hidden="false" customHeight="false" outlineLevel="0" collapsed="false">
      <c r="A12" s="3" t="s">
        <v>228</v>
      </c>
      <c r="B12" s="3" t="s">
        <v>85</v>
      </c>
      <c r="C12" s="4" t="str">
        <f aca="false">IFERROR(VLOOKUP(B12,设备台账!A:B,2,0),"⚠未建档")</f>
        <v>数控车床</v>
      </c>
      <c r="D12" s="3" t="s">
        <v>216</v>
      </c>
      <c r="E12" s="3" t="n">
        <v>90</v>
      </c>
      <c r="F12" s="6" t="n">
        <v>46178</v>
      </c>
      <c r="G12" s="7" t="n">
        <f aca="false">IF(F12="","",F12+E12)</f>
        <v>46268</v>
      </c>
      <c r="H12" s="4" t="str">
        <f aca="true">IF(G12="","",IF(G12&lt;=TODAY(),"已到期","计划中"))</f>
        <v>已到期</v>
      </c>
      <c r="I12" s="3"/>
    </row>
    <row r="13" customFormat="false" ht="15" hidden="false" customHeight="false" outlineLevel="0" collapsed="false">
      <c r="A13" s="3" t="s">
        <v>229</v>
      </c>
      <c r="B13" s="3" t="s">
        <v>87</v>
      </c>
      <c r="C13" s="4" t="str">
        <f aca="false">IFERROR(VLOOKUP(B13,设备台账!A:B,2,0),"⚠未建档")</f>
        <v>数控车床</v>
      </c>
      <c r="D13" s="3" t="s">
        <v>216</v>
      </c>
      <c r="E13" s="3" t="n">
        <v>90</v>
      </c>
      <c r="F13" s="6" t="n">
        <v>46212</v>
      </c>
      <c r="G13" s="7" t="n">
        <f aca="false">IF(F13="","",F13+E13)</f>
        <v>46302</v>
      </c>
      <c r="H13" s="4" t="str">
        <f aca="true">IF(G13="","",IF(G13&lt;=TODAY(),"已到期","计划中"))</f>
        <v>计划中</v>
      </c>
      <c r="I13" s="3"/>
    </row>
    <row r="14" customFormat="false" ht="15" hidden="false" customHeight="false" outlineLevel="0" collapsed="false">
      <c r="A14" s="3" t="s">
        <v>230</v>
      </c>
      <c r="B14" s="3" t="s">
        <v>90</v>
      </c>
      <c r="C14" s="4" t="str">
        <f aca="false">IFERROR(VLOOKUP(B14,设备台账!A:B,2,0),"⚠未建档")</f>
        <v>数控车床</v>
      </c>
      <c r="D14" s="3" t="s">
        <v>216</v>
      </c>
      <c r="E14" s="3" t="n">
        <v>90</v>
      </c>
      <c r="F14" s="6" t="n">
        <v>46232</v>
      </c>
      <c r="G14" s="7" t="n">
        <f aca="false">IF(F14="","",F14+E14)</f>
        <v>46322</v>
      </c>
      <c r="H14" s="4" t="str">
        <f aca="true">IF(G14="","",IF(G14&lt;=TODAY(),"已到期","计划中"))</f>
        <v>计划中</v>
      </c>
      <c r="I14" s="3"/>
    </row>
    <row r="15" customFormat="false" ht="15" hidden="false" customHeight="false" outlineLevel="0" collapsed="false">
      <c r="A15" s="3" t="s">
        <v>231</v>
      </c>
      <c r="B15" s="3" t="s">
        <v>93</v>
      </c>
      <c r="C15" s="4" t="str">
        <f aca="false">IFERROR(VLOOKUP(B15,设备台账!A:B,2,0),"⚠未建档")</f>
        <v>数控车床</v>
      </c>
      <c r="D15" s="3" t="s">
        <v>218</v>
      </c>
      <c r="E15" s="3" t="n">
        <v>365</v>
      </c>
      <c r="F15" s="6" t="n">
        <v>46216</v>
      </c>
      <c r="G15" s="7" t="n">
        <f aca="false">IF(F15="","",F15+E15)</f>
        <v>46581</v>
      </c>
      <c r="H15" s="4" t="str">
        <f aca="true">IF(G15="","",IF(G15&lt;=TODAY(),"已到期","计划中"))</f>
        <v>计划中</v>
      </c>
      <c r="I15" s="3"/>
    </row>
    <row r="16" customFormat="false" ht="15" hidden="false" customHeight="false" outlineLevel="0" collapsed="false">
      <c r="A16" s="3" t="s">
        <v>232</v>
      </c>
      <c r="B16" s="3" t="s">
        <v>98</v>
      </c>
      <c r="C16" s="4" t="str">
        <f aca="false">IFERROR(VLOOKUP(B16,设备台账!A:B,2,0),"⚠未建档")</f>
        <v>数控车床</v>
      </c>
      <c r="D16" s="3" t="s">
        <v>216</v>
      </c>
      <c r="E16" s="3" t="n">
        <v>90</v>
      </c>
      <c r="F16" s="6" t="n">
        <v>46181</v>
      </c>
      <c r="G16" s="7" t="n">
        <f aca="false">IF(F16="","",F16+E16)</f>
        <v>46271</v>
      </c>
      <c r="H16" s="4" t="str">
        <f aca="true">IF(G16="","",IF(G16&lt;=TODAY(),"已到期","计划中"))</f>
        <v>已到期</v>
      </c>
      <c r="I16" s="3"/>
    </row>
    <row r="17" customFormat="false" ht="15" hidden="false" customHeight="false" outlineLevel="0" collapsed="false">
      <c r="A17" s="3" t="s">
        <v>233</v>
      </c>
      <c r="B17" s="3" t="s">
        <v>100</v>
      </c>
      <c r="C17" s="4" t="str">
        <f aca="false">IFERROR(VLOOKUP(B17,设备台账!A:B,2,0),"⚠未建档")</f>
        <v>数控车床</v>
      </c>
      <c r="D17" s="3" t="s">
        <v>216</v>
      </c>
      <c r="E17" s="3" t="n">
        <v>90</v>
      </c>
      <c r="F17" s="6" t="n">
        <v>46176</v>
      </c>
      <c r="G17" s="7" t="n">
        <f aca="false">IF(F17="","",F17+E17)</f>
        <v>46266</v>
      </c>
      <c r="H17" s="4" t="str">
        <f aca="true">IF(G17="","",IF(G17&lt;=TODAY(),"已到期","计划中"))</f>
        <v>已到期</v>
      </c>
      <c r="I17" s="3"/>
    </row>
    <row r="18" customFormat="false" ht="15" hidden="false" customHeight="false" outlineLevel="0" collapsed="false">
      <c r="A18" s="3" t="s">
        <v>234</v>
      </c>
      <c r="B18" s="3" t="s">
        <v>103</v>
      </c>
      <c r="C18" s="4" t="str">
        <f aca="false">IFERROR(VLOOKUP(B18,设备台账!A:B,2,0),"⚠未建档")</f>
        <v>数控车床</v>
      </c>
      <c r="D18" s="3" t="s">
        <v>216</v>
      </c>
      <c r="E18" s="3" t="n">
        <v>90</v>
      </c>
      <c r="F18" s="6" t="n">
        <v>46192</v>
      </c>
      <c r="G18" s="7" t="n">
        <f aca="false">IF(F18="","",F18+E18)</f>
        <v>46282</v>
      </c>
      <c r="H18" s="4" t="str">
        <f aca="true">IF(G18="","",IF(G18&lt;=TODAY(),"已到期","计划中"))</f>
        <v>已到期</v>
      </c>
      <c r="I18" s="3"/>
    </row>
    <row r="19" customFormat="false" ht="15" hidden="false" customHeight="false" outlineLevel="0" collapsed="false">
      <c r="A19" s="3" t="s">
        <v>235</v>
      </c>
      <c r="B19" s="3" t="s">
        <v>105</v>
      </c>
      <c r="C19" s="4" t="str">
        <f aca="false">IFERROR(VLOOKUP(B19,设备台账!A:B,2,0),"⚠未建档")</f>
        <v>磨床</v>
      </c>
      <c r="D19" s="3" t="s">
        <v>223</v>
      </c>
      <c r="E19" s="3" t="n">
        <v>180</v>
      </c>
      <c r="F19" s="6" t="n">
        <v>46154</v>
      </c>
      <c r="G19" s="7" t="n">
        <f aca="false">IF(F19="","",F19+E19)</f>
        <v>46334</v>
      </c>
      <c r="H19" s="4" t="str">
        <f aca="true">IF(G19="","",IF(G19&lt;=TODAY(),"已到期","计划中"))</f>
        <v>计划中</v>
      </c>
      <c r="I19" s="3"/>
    </row>
    <row r="20" customFormat="false" ht="15" hidden="false" customHeight="false" outlineLevel="0" collapsed="false">
      <c r="A20" s="3" t="s">
        <v>236</v>
      </c>
      <c r="B20" s="3" t="s">
        <v>108</v>
      </c>
      <c r="C20" s="4" t="str">
        <f aca="false">IFERROR(VLOOKUP(B20,设备台账!A:B,2,0),"⚠未建档")</f>
        <v>磨床</v>
      </c>
      <c r="D20" s="3" t="s">
        <v>216</v>
      </c>
      <c r="E20" s="3" t="n">
        <v>90</v>
      </c>
      <c r="F20" s="6" t="n">
        <v>46186</v>
      </c>
      <c r="G20" s="7" t="n">
        <f aca="false">IF(F20="","",F20+E20)</f>
        <v>46276</v>
      </c>
      <c r="H20" s="4" t="str">
        <f aca="true">IF(G20="","",IF(G20&lt;=TODAY(),"已到期","计划中"))</f>
        <v>已到期</v>
      </c>
      <c r="I20" s="3"/>
    </row>
    <row r="21" customFormat="false" ht="15" hidden="false" customHeight="false" outlineLevel="0" collapsed="false">
      <c r="A21" s="3" t="s">
        <v>237</v>
      </c>
      <c r="B21" s="3" t="s">
        <v>110</v>
      </c>
      <c r="C21" s="4" t="str">
        <f aca="false">IFERROR(VLOOKUP(B21,设备台账!A:B,2,0),"⚠未建档")</f>
        <v>磨床</v>
      </c>
      <c r="D21" s="3" t="s">
        <v>218</v>
      </c>
      <c r="E21" s="3" t="n">
        <v>365</v>
      </c>
      <c r="F21" s="6" t="n">
        <v>46149</v>
      </c>
      <c r="G21" s="7" t="n">
        <f aca="false">IF(F21="","",F21+E21)</f>
        <v>46514</v>
      </c>
      <c r="H21" s="4" t="str">
        <f aca="true">IF(G21="","",IF(G21&lt;=TODAY(),"已到期","计划中"))</f>
        <v>计划中</v>
      </c>
      <c r="I21" s="3"/>
    </row>
    <row r="22" customFormat="false" ht="15" hidden="false" customHeight="false" outlineLevel="0" collapsed="false">
      <c r="A22" s="3" t="s">
        <v>238</v>
      </c>
      <c r="B22" s="3" t="s">
        <v>112</v>
      </c>
      <c r="C22" s="4" t="str">
        <f aca="false">IFERROR(VLOOKUP(B22,设备台账!A:B,2,0),"⚠未建档")</f>
        <v>磨床</v>
      </c>
      <c r="D22" s="3" t="s">
        <v>218</v>
      </c>
      <c r="E22" s="3" t="n">
        <v>365</v>
      </c>
      <c r="F22" s="6" t="n">
        <v>46195</v>
      </c>
      <c r="G22" s="7" t="n">
        <f aca="false">IF(F22="","",F22+E22)</f>
        <v>46560</v>
      </c>
      <c r="H22" s="4" t="str">
        <f aca="true">IF(G22="","",IF(G22&lt;=TODAY(),"已到期","计划中"))</f>
        <v>计划中</v>
      </c>
      <c r="I22" s="3"/>
    </row>
    <row r="23" customFormat="false" ht="15" hidden="false" customHeight="false" outlineLevel="0" collapsed="false">
      <c r="A23" s="3" t="s">
        <v>239</v>
      </c>
      <c r="B23" s="3" t="s">
        <v>114</v>
      </c>
      <c r="C23" s="4" t="str">
        <f aca="false">IFERROR(VLOOKUP(B23,设备台账!A:B,2,0),"⚠未建档")</f>
        <v>磨床</v>
      </c>
      <c r="D23" s="3" t="s">
        <v>218</v>
      </c>
      <c r="E23" s="3" t="n">
        <v>365</v>
      </c>
      <c r="F23" s="6" t="n">
        <v>46129</v>
      </c>
      <c r="G23" s="7" t="n">
        <f aca="false">IF(F23="","",F23+E23)</f>
        <v>46494</v>
      </c>
      <c r="H23" s="4" t="str">
        <f aca="true">IF(G23="","",IF(G23&lt;=TODAY(),"已到期","计划中"))</f>
        <v>计划中</v>
      </c>
      <c r="I23" s="3"/>
    </row>
    <row r="24" customFormat="false" ht="15" hidden="false" customHeight="false" outlineLevel="0" collapsed="false">
      <c r="A24" s="3" t="s">
        <v>240</v>
      </c>
      <c r="B24" s="3" t="s">
        <v>116</v>
      </c>
      <c r="C24" s="4" t="str">
        <f aca="false">IFERROR(VLOOKUP(B24,设备台账!A:B,2,0),"⚠未建档")</f>
        <v>冲床</v>
      </c>
      <c r="D24" s="3" t="s">
        <v>218</v>
      </c>
      <c r="E24" s="3" t="n">
        <v>365</v>
      </c>
      <c r="F24" s="6" t="n">
        <v>46153</v>
      </c>
      <c r="G24" s="7" t="n">
        <f aca="false">IF(F24="","",F24+E24)</f>
        <v>46518</v>
      </c>
      <c r="H24" s="4" t="str">
        <f aca="true">IF(G24="","",IF(G24&lt;=TODAY(),"已到期","计划中"))</f>
        <v>计划中</v>
      </c>
      <c r="I24" s="3"/>
    </row>
    <row r="25" customFormat="false" ht="15" hidden="false" customHeight="false" outlineLevel="0" collapsed="false">
      <c r="A25" s="3" t="s">
        <v>241</v>
      </c>
      <c r="B25" s="3" t="s">
        <v>120</v>
      </c>
      <c r="C25" s="4" t="str">
        <f aca="false">IFERROR(VLOOKUP(B25,设备台账!A:B,2,0),"⚠未建档")</f>
        <v>冲床</v>
      </c>
      <c r="D25" s="3" t="s">
        <v>218</v>
      </c>
      <c r="E25" s="3" t="n">
        <v>365</v>
      </c>
      <c r="F25" s="6" t="n">
        <v>46131</v>
      </c>
      <c r="G25" s="7" t="n">
        <f aca="false">IF(F25="","",F25+E25)</f>
        <v>46496</v>
      </c>
      <c r="H25" s="4" t="str">
        <f aca="true">IF(G25="","",IF(G25&lt;=TODAY(),"已到期","计划中"))</f>
        <v>计划中</v>
      </c>
      <c r="I25" s="3"/>
    </row>
    <row r="26" customFormat="false" ht="15" hidden="false" customHeight="false" outlineLevel="0" collapsed="false">
      <c r="A26" s="3" t="s">
        <v>242</v>
      </c>
      <c r="B26" s="3" t="s">
        <v>122</v>
      </c>
      <c r="C26" s="4" t="str">
        <f aca="false">IFERROR(VLOOKUP(B26,设备台账!A:B,2,0),"⚠未建档")</f>
        <v>冲床</v>
      </c>
      <c r="D26" s="3" t="s">
        <v>223</v>
      </c>
      <c r="E26" s="3" t="n">
        <v>180</v>
      </c>
      <c r="F26" s="6" t="n">
        <v>46121</v>
      </c>
      <c r="G26" s="7" t="n">
        <f aca="false">IF(F26="","",F26+E26)</f>
        <v>46301</v>
      </c>
      <c r="H26" s="4" t="str">
        <f aca="true">IF(G26="","",IF(G26&lt;=TODAY(),"已到期","计划中"))</f>
        <v>计划中</v>
      </c>
      <c r="I26" s="3"/>
    </row>
    <row r="27" customFormat="false" ht="15" hidden="false" customHeight="false" outlineLevel="0" collapsed="false">
      <c r="A27" s="3" t="s">
        <v>243</v>
      </c>
      <c r="B27" s="3" t="s">
        <v>124</v>
      </c>
      <c r="C27" s="4" t="str">
        <f aca="false">IFERROR(VLOOKUP(B27,设备台账!A:B,2,0),"⚠未建档")</f>
        <v>冲床</v>
      </c>
      <c r="D27" s="3" t="s">
        <v>216</v>
      </c>
      <c r="E27" s="3" t="n">
        <v>90</v>
      </c>
      <c r="F27" s="6" t="n">
        <v>46230</v>
      </c>
      <c r="G27" s="7" t="n">
        <f aca="false">IF(F27="","",F27+E27)</f>
        <v>46320</v>
      </c>
      <c r="H27" s="4" t="str">
        <f aca="true">IF(G27="","",IF(G27&lt;=TODAY(),"已到期","计划中"))</f>
        <v>计划中</v>
      </c>
      <c r="I27" s="3"/>
    </row>
    <row r="28" customFormat="false" ht="15" hidden="false" customHeight="false" outlineLevel="0" collapsed="false">
      <c r="A28" s="3" t="s">
        <v>244</v>
      </c>
      <c r="B28" s="3" t="s">
        <v>126</v>
      </c>
      <c r="C28" s="4" t="str">
        <f aca="false">IFERROR(VLOOKUP(B28,设备台账!A:B,2,0),"⚠未建档")</f>
        <v>冲床</v>
      </c>
      <c r="D28" s="3" t="s">
        <v>218</v>
      </c>
      <c r="E28" s="3" t="n">
        <v>365</v>
      </c>
      <c r="F28" s="6" t="n">
        <v>46133</v>
      </c>
      <c r="G28" s="7" t="n">
        <f aca="false">IF(F28="","",F28+E28)</f>
        <v>46498</v>
      </c>
      <c r="H28" s="4" t="str">
        <f aca="true">IF(G28="","",IF(G28&lt;=TODAY(),"已到期","计划中"))</f>
        <v>计划中</v>
      </c>
      <c r="I28" s="3"/>
    </row>
    <row r="29" customFormat="false" ht="15" hidden="false" customHeight="false" outlineLevel="0" collapsed="false">
      <c r="A29" s="3" t="s">
        <v>245</v>
      </c>
      <c r="B29" s="3" t="s">
        <v>128</v>
      </c>
      <c r="C29" s="4" t="str">
        <f aca="false">IFERROR(VLOOKUP(B29,设备台账!A:B,2,0),"⚠未建档")</f>
        <v>注塑机</v>
      </c>
      <c r="D29" s="3" t="s">
        <v>218</v>
      </c>
      <c r="E29" s="3" t="n">
        <v>365</v>
      </c>
      <c r="F29" s="6" t="n">
        <v>46099</v>
      </c>
      <c r="G29" s="7" t="n">
        <f aca="false">IF(F29="","",F29+E29)</f>
        <v>46464</v>
      </c>
      <c r="H29" s="4" t="str">
        <f aca="true">IF(G29="","",IF(G29&lt;=TODAY(),"已到期","计划中"))</f>
        <v>计划中</v>
      </c>
      <c r="I29" s="3"/>
    </row>
    <row r="30" customFormat="false" ht="15" hidden="false" customHeight="false" outlineLevel="0" collapsed="false">
      <c r="A30" s="3" t="s">
        <v>246</v>
      </c>
      <c r="B30" s="3" t="s">
        <v>133</v>
      </c>
      <c r="C30" s="4" t="str">
        <f aca="false">IFERROR(VLOOKUP(B30,设备台账!A:B,2,0),"⚠未建档")</f>
        <v>注塑机</v>
      </c>
      <c r="D30" s="3" t="s">
        <v>218</v>
      </c>
      <c r="E30" s="3" t="n">
        <v>365</v>
      </c>
      <c r="F30" s="6" t="n">
        <v>45905</v>
      </c>
      <c r="G30" s="7" t="n">
        <f aca="false">IF(F30="","",F30+E30)</f>
        <v>46270</v>
      </c>
      <c r="H30" s="4" t="str">
        <f aca="true">IF(G30="","",IF(G30&lt;=TODAY(),"已到期","计划中"))</f>
        <v>已到期</v>
      </c>
      <c r="I30" s="3"/>
    </row>
    <row r="31" customFormat="false" ht="15" hidden="false" customHeight="false" outlineLevel="0" collapsed="false">
      <c r="A31" s="3" t="s">
        <v>247</v>
      </c>
      <c r="B31" s="3" t="s">
        <v>135</v>
      </c>
      <c r="C31" s="4" t="str">
        <f aca="false">IFERROR(VLOOKUP(B31,设备台账!A:B,2,0),"⚠未建档")</f>
        <v>注塑机</v>
      </c>
      <c r="D31" s="3" t="s">
        <v>216</v>
      </c>
      <c r="E31" s="3" t="n">
        <v>90</v>
      </c>
      <c r="F31" s="6" t="n">
        <v>46256</v>
      </c>
      <c r="G31" s="7" t="n">
        <f aca="false">IF(F31="","",F31+E31)</f>
        <v>46346</v>
      </c>
      <c r="H31" s="4" t="str">
        <f aca="true">IF(G31="","",IF(G31&lt;=TODAY(),"已到期","计划中"))</f>
        <v>计划中</v>
      </c>
      <c r="I31" s="3"/>
    </row>
    <row r="32" customFormat="false" ht="15" hidden="false" customHeight="false" outlineLevel="0" collapsed="false">
      <c r="A32" s="3" t="s">
        <v>248</v>
      </c>
      <c r="B32" s="3" t="s">
        <v>137</v>
      </c>
      <c r="C32" s="4" t="str">
        <f aca="false">IFERROR(VLOOKUP(B32,设备台账!A:B,2,0),"⚠未建档")</f>
        <v>注塑机</v>
      </c>
      <c r="D32" s="3" t="s">
        <v>218</v>
      </c>
      <c r="E32" s="3" t="n">
        <v>365</v>
      </c>
      <c r="F32" s="6" t="n">
        <v>46145</v>
      </c>
      <c r="G32" s="7" t="n">
        <f aca="false">IF(F32="","",F32+E32)</f>
        <v>46510</v>
      </c>
      <c r="H32" s="4" t="str">
        <f aca="true">IF(G32="","",IF(G32&lt;=TODAY(),"已到期","计划中"))</f>
        <v>计划中</v>
      </c>
      <c r="I32" s="3"/>
    </row>
    <row r="33" customFormat="false" ht="15" hidden="false" customHeight="false" outlineLevel="0" collapsed="false">
      <c r="A33" s="3" t="s">
        <v>249</v>
      </c>
      <c r="B33" s="3" t="s">
        <v>139</v>
      </c>
      <c r="C33" s="4" t="str">
        <f aca="false">IFERROR(VLOOKUP(B33,设备台账!A:B,2,0),"⚠未建档")</f>
        <v>注塑机</v>
      </c>
      <c r="D33" s="3" t="s">
        <v>223</v>
      </c>
      <c r="E33" s="3" t="n">
        <v>180</v>
      </c>
      <c r="F33" s="6" t="n">
        <v>46153</v>
      </c>
      <c r="G33" s="7" t="n">
        <f aca="false">IF(F33="","",F33+E33)</f>
        <v>46333</v>
      </c>
      <c r="H33" s="4" t="str">
        <f aca="true">IF(G33="","",IF(G33&lt;=TODAY(),"已到期","计划中"))</f>
        <v>计划中</v>
      </c>
      <c r="I33" s="3"/>
    </row>
    <row r="34" customFormat="false" ht="15" hidden="false" customHeight="false" outlineLevel="0" collapsed="false">
      <c r="A34" s="3" t="s">
        <v>250</v>
      </c>
      <c r="B34" s="3" t="s">
        <v>141</v>
      </c>
      <c r="C34" s="4" t="str">
        <f aca="false">IFERROR(VLOOKUP(B34,设备台账!A:B,2,0),"⚠未建档")</f>
        <v>注塑机</v>
      </c>
      <c r="D34" s="3" t="s">
        <v>218</v>
      </c>
      <c r="E34" s="3" t="n">
        <v>365</v>
      </c>
      <c r="F34" s="6" t="n">
        <v>45922</v>
      </c>
      <c r="G34" s="7" t="n">
        <f aca="false">IF(F34="","",F34+E34)</f>
        <v>46287</v>
      </c>
      <c r="H34" s="4" t="str">
        <f aca="true">IF(G34="","",IF(G34&lt;=TODAY(),"已到期","计划中"))</f>
        <v>已到期</v>
      </c>
      <c r="I34" s="3"/>
    </row>
    <row r="35" customFormat="false" ht="15" hidden="false" customHeight="false" outlineLevel="0" collapsed="false">
      <c r="A35" s="3" t="s">
        <v>251</v>
      </c>
      <c r="B35" s="3" t="s">
        <v>143</v>
      </c>
      <c r="C35" s="4" t="str">
        <f aca="false">IFERROR(VLOOKUP(B35,设备台账!A:B,2,0),"⚠未建档")</f>
        <v>涂装线</v>
      </c>
      <c r="D35" s="3" t="s">
        <v>218</v>
      </c>
      <c r="E35" s="3" t="n">
        <v>365</v>
      </c>
      <c r="F35" s="6" t="n">
        <v>46257</v>
      </c>
      <c r="G35" s="7" t="n">
        <f aca="false">IF(F35="","",F35+E35)</f>
        <v>46622</v>
      </c>
      <c r="H35" s="4" t="str">
        <f aca="true">IF(G35="","",IF(G35&lt;=TODAY(),"已到期","计划中"))</f>
        <v>计划中</v>
      </c>
      <c r="I35" s="3"/>
    </row>
    <row r="36" customFormat="false" ht="15" hidden="false" customHeight="false" outlineLevel="0" collapsed="false">
      <c r="A36" s="3" t="s">
        <v>252</v>
      </c>
      <c r="B36" s="3" t="s">
        <v>147</v>
      </c>
      <c r="C36" s="4" t="str">
        <f aca="false">IFERROR(VLOOKUP(B36,设备台账!A:B,2,0),"⚠未建档")</f>
        <v>涂装线</v>
      </c>
      <c r="D36" s="3" t="s">
        <v>223</v>
      </c>
      <c r="E36" s="3" t="n">
        <v>180</v>
      </c>
      <c r="F36" s="6" t="n">
        <v>46111</v>
      </c>
      <c r="G36" s="7" t="n">
        <f aca="false">IF(F36="","",F36+E36)</f>
        <v>46291</v>
      </c>
      <c r="H36" s="4" t="str">
        <f aca="true">IF(G36="","",IF(G36&lt;=TODAY(),"已到期","计划中"))</f>
        <v>已到期</v>
      </c>
      <c r="I36" s="3"/>
    </row>
    <row r="37" customFormat="false" ht="15" hidden="false" customHeight="false" outlineLevel="0" collapsed="false">
      <c r="A37" s="3" t="s">
        <v>253</v>
      </c>
      <c r="B37" s="3" t="s">
        <v>149</v>
      </c>
      <c r="C37" s="4" t="str">
        <f aca="false">IFERROR(VLOOKUP(B37,设备台账!A:B,2,0),"⚠未建档")</f>
        <v>输送线</v>
      </c>
      <c r="D37" s="3" t="s">
        <v>223</v>
      </c>
      <c r="E37" s="3" t="n">
        <v>180</v>
      </c>
      <c r="F37" s="6" t="n">
        <v>46151</v>
      </c>
      <c r="G37" s="7" t="n">
        <f aca="false">IF(F37="","",F37+E37)</f>
        <v>46331</v>
      </c>
      <c r="H37" s="4" t="str">
        <f aca="true">IF(G37="","",IF(G37&lt;=TODAY(),"已到期","计划中"))</f>
        <v>计划中</v>
      </c>
      <c r="I37" s="3"/>
    </row>
    <row r="38" customFormat="false" ht="15" hidden="false" customHeight="false" outlineLevel="0" collapsed="false">
      <c r="A38" s="3" t="s">
        <v>254</v>
      </c>
      <c r="B38" s="3" t="s">
        <v>153</v>
      </c>
      <c r="C38" s="4" t="str">
        <f aca="false">IFERROR(VLOOKUP(B38,设备台账!A:B,2,0),"⚠未建档")</f>
        <v>输送线</v>
      </c>
      <c r="D38" s="3" t="s">
        <v>216</v>
      </c>
      <c r="E38" s="3" t="n">
        <v>90</v>
      </c>
      <c r="F38" s="6" t="n">
        <v>46186</v>
      </c>
      <c r="G38" s="7" t="n">
        <f aca="false">IF(F38="","",F38+E38)</f>
        <v>46276</v>
      </c>
      <c r="H38" s="4" t="str">
        <f aca="true">IF(G38="","",IF(G38&lt;=TODAY(),"已到期","计划中"))</f>
        <v>已到期</v>
      </c>
      <c r="I38" s="3"/>
    </row>
    <row r="39" customFormat="false" ht="15" hidden="false" customHeight="false" outlineLevel="0" collapsed="false">
      <c r="A39" s="3" t="s">
        <v>255</v>
      </c>
      <c r="B39" s="3" t="s">
        <v>155</v>
      </c>
      <c r="C39" s="4" t="str">
        <f aca="false">IFERROR(VLOOKUP(B39,设备台账!A:B,2,0),"⚠未建档")</f>
        <v>输送线</v>
      </c>
      <c r="D39" s="3" t="s">
        <v>223</v>
      </c>
      <c r="E39" s="3" t="n">
        <v>180</v>
      </c>
      <c r="F39" s="6" t="n">
        <v>46111</v>
      </c>
      <c r="G39" s="7" t="n">
        <f aca="false">IF(F39="","",F39+E39)</f>
        <v>46291</v>
      </c>
      <c r="H39" s="4" t="str">
        <f aca="true">IF(G39="","",IF(G39&lt;=TODAY(),"已到期","计划中"))</f>
        <v>已到期</v>
      </c>
      <c r="I39" s="3"/>
    </row>
    <row r="40" customFormat="false" ht="15" hidden="false" customHeight="false" outlineLevel="0" collapsed="false">
      <c r="A40" s="3" t="s">
        <v>256</v>
      </c>
      <c r="B40" s="3" t="s">
        <v>157</v>
      </c>
      <c r="C40" s="4" t="str">
        <f aca="false">IFERROR(VLOOKUP(B40,设备台账!A:B,2,0),"⚠未建档")</f>
        <v>输送线</v>
      </c>
      <c r="D40" s="3" t="s">
        <v>218</v>
      </c>
      <c r="E40" s="3" t="n">
        <v>365</v>
      </c>
      <c r="F40" s="6" t="n">
        <v>46137</v>
      </c>
      <c r="G40" s="7" t="n">
        <f aca="false">IF(F40="","",F40+E40)</f>
        <v>46502</v>
      </c>
      <c r="H40" s="4" t="str">
        <f aca="true">IF(G40="","",IF(G40&lt;=TODAY(),"已到期","计划中"))</f>
        <v>计划中</v>
      </c>
      <c r="I40" s="3"/>
    </row>
    <row r="41" customFormat="false" ht="15" hidden="false" customHeight="false" outlineLevel="0" collapsed="false">
      <c r="A41" s="3" t="s">
        <v>257</v>
      </c>
      <c r="B41" s="3" t="s">
        <v>159</v>
      </c>
      <c r="C41" s="4" t="str">
        <f aca="false">IFERROR(VLOOKUP(B41,设备台账!A:B,2,0),"⚠未建档")</f>
        <v>输送线</v>
      </c>
      <c r="D41" s="3" t="s">
        <v>216</v>
      </c>
      <c r="E41" s="3" t="n">
        <v>90</v>
      </c>
      <c r="F41" s="6" t="n">
        <v>46147</v>
      </c>
      <c r="G41" s="7" t="n">
        <f aca="false">IF(F41="","",F41+E41)</f>
        <v>46237</v>
      </c>
      <c r="H41" s="4" t="str">
        <f aca="true">IF(G41="","",IF(G41&lt;=TODAY(),"已到期","计划中"))</f>
        <v>已到期</v>
      </c>
      <c r="I41" s="3"/>
    </row>
    <row r="42" customFormat="false" ht="15" hidden="false" customHeight="false" outlineLevel="0" collapsed="false">
      <c r="A42" s="3" t="s">
        <v>258</v>
      </c>
      <c r="B42" s="3" t="s">
        <v>161</v>
      </c>
      <c r="C42" s="4" t="str">
        <f aca="false">IFERROR(VLOOKUP(B42,设备台账!A:B,2,0),"⚠未建档")</f>
        <v>输送线</v>
      </c>
      <c r="D42" s="3" t="s">
        <v>223</v>
      </c>
      <c r="E42" s="3" t="n">
        <v>180</v>
      </c>
      <c r="F42" s="6" t="n">
        <v>46155</v>
      </c>
      <c r="G42" s="7" t="n">
        <f aca="false">IF(F42="","",F42+E42)</f>
        <v>46335</v>
      </c>
      <c r="H42" s="4" t="str">
        <f aca="true">IF(G42="","",IF(G42&lt;=TODAY(),"已到期","计划中"))</f>
        <v>计划中</v>
      </c>
      <c r="I42" s="3"/>
    </row>
    <row r="43" customFormat="false" ht="15" hidden="false" customHeight="false" outlineLevel="0" collapsed="false">
      <c r="A43" s="3" t="s">
        <v>259</v>
      </c>
      <c r="B43" s="3" t="s">
        <v>163</v>
      </c>
      <c r="C43" s="4" t="str">
        <f aca="false">IFERROR(VLOOKUP(B43,设备台账!A:B,2,0),"⚠未建档")</f>
        <v>空压机</v>
      </c>
      <c r="D43" s="3" t="s">
        <v>223</v>
      </c>
      <c r="E43" s="3" t="n">
        <v>180</v>
      </c>
      <c r="F43" s="6" t="n">
        <v>46274</v>
      </c>
      <c r="G43" s="7" t="n">
        <f aca="false">IF(F43="","",F43+E43)</f>
        <v>46454</v>
      </c>
      <c r="H43" s="4" t="str">
        <f aca="true">IF(G43="","",IF(G43&lt;=TODAY(),"已到期","计划中"))</f>
        <v>计划中</v>
      </c>
      <c r="I43" s="3"/>
    </row>
    <row r="44" customFormat="false" ht="15" hidden="false" customHeight="false" outlineLevel="0" collapsed="false">
      <c r="A44" s="3" t="s">
        <v>260</v>
      </c>
      <c r="B44" s="3" t="s">
        <v>169</v>
      </c>
      <c r="C44" s="4" t="str">
        <f aca="false">IFERROR(VLOOKUP(B44,设备台账!A:B,2,0),"⚠未建档")</f>
        <v>空压机</v>
      </c>
      <c r="D44" s="3" t="s">
        <v>223</v>
      </c>
      <c r="E44" s="3" t="n">
        <v>180</v>
      </c>
      <c r="F44" s="6" t="n">
        <v>46201</v>
      </c>
      <c r="G44" s="7" t="n">
        <f aca="false">IF(F44="","",F44+E44)</f>
        <v>46381</v>
      </c>
      <c r="H44" s="4" t="str">
        <f aca="true">IF(G44="","",IF(G44&lt;=TODAY(),"已到期","计划中"))</f>
        <v>计划中</v>
      </c>
      <c r="I44" s="3"/>
    </row>
    <row r="45" customFormat="false" ht="15" hidden="false" customHeight="false" outlineLevel="0" collapsed="false">
      <c r="A45" s="3" t="s">
        <v>261</v>
      </c>
      <c r="B45" s="3" t="s">
        <v>171</v>
      </c>
      <c r="C45" s="4" t="str">
        <f aca="false">IFERROR(VLOOKUP(B45,设备台账!A:B,2,0),"⚠未建档")</f>
        <v>空压机</v>
      </c>
      <c r="D45" s="3" t="s">
        <v>218</v>
      </c>
      <c r="E45" s="3" t="n">
        <v>365</v>
      </c>
      <c r="F45" s="6" t="n">
        <v>46201</v>
      </c>
      <c r="G45" s="7" t="n">
        <f aca="false">IF(F45="","",F45+E45)</f>
        <v>46566</v>
      </c>
      <c r="H45" s="4" t="str">
        <f aca="true">IF(G45="","",IF(G45&lt;=TODAY(),"已到期","计划中"))</f>
        <v>计划中</v>
      </c>
      <c r="I45" s="3"/>
    </row>
    <row r="46" customFormat="false" ht="15" hidden="false" customHeight="false" outlineLevel="0" collapsed="false">
      <c r="A46" s="3" t="s">
        <v>262</v>
      </c>
      <c r="B46" s="3" t="s">
        <v>173</v>
      </c>
      <c r="C46" s="4" t="str">
        <f aca="false">IFERROR(VLOOKUP(B46,设备台账!A:B,2,0),"⚠未建档")</f>
        <v>空压机</v>
      </c>
      <c r="D46" s="3" t="s">
        <v>218</v>
      </c>
      <c r="E46" s="3" t="n">
        <v>365</v>
      </c>
      <c r="F46" s="6" t="n">
        <v>45918</v>
      </c>
      <c r="G46" s="7" t="n">
        <f aca="false">IF(F46="","",F46+E46)</f>
        <v>46283</v>
      </c>
      <c r="H46" s="4" t="str">
        <f aca="true">IF(G46="","",IF(G46&lt;=TODAY(),"已到期","计划中"))</f>
        <v>已到期</v>
      </c>
      <c r="I46" s="3"/>
    </row>
    <row r="47" customFormat="false" ht="15" hidden="false" customHeight="false" outlineLevel="0" collapsed="false">
      <c r="A47" s="3" t="s">
        <v>263</v>
      </c>
      <c r="B47" s="3" t="s">
        <v>175</v>
      </c>
      <c r="C47" s="4" t="str">
        <f aca="false">IFERROR(VLOOKUP(B47,设备台账!A:B,2,0),"⚠未建档")</f>
        <v>冷干机</v>
      </c>
      <c r="D47" s="3" t="s">
        <v>223</v>
      </c>
      <c r="E47" s="3" t="n">
        <v>180</v>
      </c>
      <c r="F47" s="6" t="n">
        <v>46146</v>
      </c>
      <c r="G47" s="7" t="n">
        <f aca="false">IF(F47="","",F47+E47)</f>
        <v>46326</v>
      </c>
      <c r="H47" s="4" t="str">
        <f aca="true">IF(G47="","",IF(G47&lt;=TODAY(),"已到期","计划中"))</f>
        <v>计划中</v>
      </c>
      <c r="I47" s="3"/>
    </row>
    <row r="48" customFormat="false" ht="15" hidden="false" customHeight="false" outlineLevel="0" collapsed="false">
      <c r="A48" s="3" t="s">
        <v>264</v>
      </c>
      <c r="B48" s="3" t="s">
        <v>178</v>
      </c>
      <c r="C48" s="4" t="str">
        <f aca="false">IFERROR(VLOOKUP(B48,设备台账!A:B,2,0),"⚠未建档")</f>
        <v>冷干机</v>
      </c>
      <c r="D48" s="3" t="s">
        <v>218</v>
      </c>
      <c r="E48" s="3" t="n">
        <v>365</v>
      </c>
      <c r="F48" s="6" t="n">
        <v>46133</v>
      </c>
      <c r="G48" s="7" t="n">
        <f aca="false">IF(F48="","",F48+E48)</f>
        <v>46498</v>
      </c>
      <c r="H48" s="4" t="str">
        <f aca="true">IF(G48="","",IF(G48&lt;=TODAY(),"已到期","计划中"))</f>
        <v>计划中</v>
      </c>
      <c r="I48" s="3"/>
    </row>
    <row r="49" customFormat="false" ht="15" hidden="false" customHeight="false" outlineLevel="0" collapsed="false">
      <c r="A49" s="3" t="s">
        <v>265</v>
      </c>
      <c r="B49" s="3" t="s">
        <v>180</v>
      </c>
      <c r="C49" s="4" t="str">
        <f aca="false">IFERROR(VLOOKUP(B49,设备台账!A:B,2,0),"⚠未建档")</f>
        <v>冷干机</v>
      </c>
      <c r="D49" s="3" t="s">
        <v>216</v>
      </c>
      <c r="E49" s="3" t="n">
        <v>90</v>
      </c>
      <c r="F49" s="6" t="n">
        <v>46255</v>
      </c>
      <c r="G49" s="7" t="n">
        <f aca="false">IF(F49="","",F49+E49)</f>
        <v>46345</v>
      </c>
      <c r="H49" s="4" t="str">
        <f aca="true">IF(G49="","",IF(G49&lt;=TODAY(),"已到期","计划中"))</f>
        <v>计划中</v>
      </c>
      <c r="I49" s="3"/>
    </row>
    <row r="50" customFormat="false" ht="15" hidden="false" customHeight="false" outlineLevel="0" collapsed="false">
      <c r="A50" s="3" t="s">
        <v>266</v>
      </c>
      <c r="B50" s="3" t="s">
        <v>182</v>
      </c>
      <c r="C50" s="4" t="str">
        <f aca="false">IFERROR(VLOOKUP(B50,设备台账!A:B,2,0),"⚠未建档")</f>
        <v>行车</v>
      </c>
      <c r="D50" s="3" t="s">
        <v>216</v>
      </c>
      <c r="E50" s="3" t="n">
        <v>90</v>
      </c>
      <c r="F50" s="6" t="n">
        <v>46155</v>
      </c>
      <c r="G50" s="7" t="n">
        <f aca="false">IF(F50="","",F50+E50)</f>
        <v>46245</v>
      </c>
      <c r="H50" s="4" t="str">
        <f aca="true">IF(G50="","",IF(G50&lt;=TODAY(),"已到期","计划中"))</f>
        <v>已到期</v>
      </c>
      <c r="I50" s="3"/>
    </row>
    <row r="51" customFormat="false" ht="15" hidden="false" customHeight="false" outlineLevel="0" collapsed="false">
      <c r="A51" s="3" t="s">
        <v>267</v>
      </c>
      <c r="B51" s="3" t="s">
        <v>185</v>
      </c>
      <c r="C51" s="4" t="str">
        <f aca="false">IFERROR(VLOOKUP(B51,设备台账!A:B,2,0),"⚠未建档")</f>
        <v>行车</v>
      </c>
      <c r="D51" s="3" t="s">
        <v>223</v>
      </c>
      <c r="E51" s="3" t="n">
        <v>180</v>
      </c>
      <c r="F51" s="6" t="n">
        <v>46127</v>
      </c>
      <c r="G51" s="7" t="n">
        <f aca="false">IF(F51="","",F51+E51)</f>
        <v>46307</v>
      </c>
      <c r="H51" s="4" t="str">
        <f aca="true">IF(G51="","",IF(G51&lt;=TODAY(),"已到期","计划中"))</f>
        <v>计划中</v>
      </c>
      <c r="I51" s="3"/>
    </row>
    <row r="52" customFormat="false" ht="15" hidden="false" customHeight="false" outlineLevel="0" collapsed="false">
      <c r="A52" s="3" t="s">
        <v>268</v>
      </c>
      <c r="B52" s="3" t="s">
        <v>188</v>
      </c>
      <c r="C52" s="4" t="str">
        <f aca="false">IFERROR(VLOOKUP(B52,设备台账!A:B,2,0),"⚠未建档")</f>
        <v>行车</v>
      </c>
      <c r="D52" s="3" t="s">
        <v>216</v>
      </c>
      <c r="E52" s="3" t="n">
        <v>90</v>
      </c>
      <c r="F52" s="6" t="n">
        <v>46226</v>
      </c>
      <c r="G52" s="7" t="n">
        <f aca="false">IF(F52="","",F52+E52)</f>
        <v>46316</v>
      </c>
      <c r="H52" s="4" t="str">
        <f aca="true">IF(G52="","",IF(G52&lt;=TODAY(),"已到期","计划中"))</f>
        <v>计划中</v>
      </c>
      <c r="I52" s="3"/>
    </row>
    <row r="53" customFormat="false" ht="15" hidden="false" customHeight="false" outlineLevel="0" collapsed="false">
      <c r="A53" s="3" t="s">
        <v>269</v>
      </c>
      <c r="B53" s="3" t="s">
        <v>190</v>
      </c>
      <c r="C53" s="4" t="str">
        <f aca="false">IFERROR(VLOOKUP(B53,设备台账!A:B,2,0),"⚠未建档")</f>
        <v>行车</v>
      </c>
      <c r="D53" s="3" t="s">
        <v>223</v>
      </c>
      <c r="E53" s="3" t="n">
        <v>180</v>
      </c>
      <c r="F53" s="6" t="n">
        <v>46139</v>
      </c>
      <c r="G53" s="7" t="n">
        <f aca="false">IF(F53="","",F53+E53)</f>
        <v>46319</v>
      </c>
      <c r="H53" s="4" t="str">
        <f aca="true">IF(G53="","",IF(G53&lt;=TODAY(),"已到期","计划中"))</f>
        <v>计划中</v>
      </c>
      <c r="I53" s="3"/>
    </row>
    <row r="54" customFormat="false" ht="15" hidden="false" customHeight="false" outlineLevel="0" collapsed="false">
      <c r="A54" s="3" t="s">
        <v>270</v>
      </c>
      <c r="B54" s="3" t="s">
        <v>192</v>
      </c>
      <c r="C54" s="4" t="str">
        <f aca="false">IFERROR(VLOOKUP(B54,设备台账!A:B,2,0),"⚠未建档")</f>
        <v>叉车</v>
      </c>
      <c r="D54" s="3" t="s">
        <v>218</v>
      </c>
      <c r="E54" s="3" t="n">
        <v>365</v>
      </c>
      <c r="F54" s="6" t="n">
        <v>46260</v>
      </c>
      <c r="G54" s="7" t="n">
        <f aca="false">IF(F54="","",F54+E54)</f>
        <v>46625</v>
      </c>
      <c r="H54" s="4" t="str">
        <f aca="true">IF(G54="","",IF(G54&lt;=TODAY(),"已到期","计划中"))</f>
        <v>计划中</v>
      </c>
      <c r="I54" s="3"/>
    </row>
    <row r="55" customFormat="false" ht="15" hidden="false" customHeight="false" outlineLevel="0" collapsed="false">
      <c r="A55" s="3" t="s">
        <v>271</v>
      </c>
      <c r="B55" s="3" t="s">
        <v>196</v>
      </c>
      <c r="C55" s="4" t="str">
        <f aca="false">IFERROR(VLOOKUP(B55,设备台账!A:B,2,0),"⚠未建档")</f>
        <v>叉车</v>
      </c>
      <c r="D55" s="3" t="s">
        <v>216</v>
      </c>
      <c r="E55" s="3" t="n">
        <v>90</v>
      </c>
      <c r="F55" s="6" t="n">
        <v>46240</v>
      </c>
      <c r="G55" s="7" t="n">
        <f aca="false">IF(F55="","",F55+E55)</f>
        <v>46330</v>
      </c>
      <c r="H55" s="4" t="str">
        <f aca="true">IF(G55="","",IF(G55&lt;=TODAY(),"已到期","计划中"))</f>
        <v>计划中</v>
      </c>
      <c r="I55" s="3"/>
    </row>
    <row r="56" customFormat="false" ht="15" hidden="false" customHeight="false" outlineLevel="0" collapsed="false">
      <c r="A56" s="3" t="s">
        <v>272</v>
      </c>
      <c r="B56" s="3" t="s">
        <v>198</v>
      </c>
      <c r="C56" s="4" t="str">
        <f aca="false">IFERROR(VLOOKUP(B56,设备台账!A:B,2,0),"⚠未建档")</f>
        <v>叉车</v>
      </c>
      <c r="D56" s="3" t="s">
        <v>223</v>
      </c>
      <c r="E56" s="3" t="n">
        <v>180</v>
      </c>
      <c r="F56" s="6" t="n">
        <v>46201</v>
      </c>
      <c r="G56" s="7" t="n">
        <f aca="false">IF(F56="","",F56+E56)</f>
        <v>46381</v>
      </c>
      <c r="H56" s="4" t="str">
        <f aca="true">IF(G56="","",IF(G56&lt;=TODAY(),"已到期","计划中"))</f>
        <v>计划中</v>
      </c>
      <c r="I56" s="3"/>
    </row>
    <row r="57" customFormat="false" ht="15" hidden="false" customHeight="false" outlineLevel="0" collapsed="false">
      <c r="A57" s="3" t="s">
        <v>273</v>
      </c>
      <c r="B57" s="3" t="s">
        <v>200</v>
      </c>
      <c r="C57" s="4" t="str">
        <f aca="false">IFERROR(VLOOKUP(B57,设备台账!A:B,2,0),"⚠未建档")</f>
        <v>叉车</v>
      </c>
      <c r="D57" s="3" t="s">
        <v>223</v>
      </c>
      <c r="E57" s="3" t="n">
        <v>180</v>
      </c>
      <c r="F57" s="6" t="n">
        <v>46150</v>
      </c>
      <c r="G57" s="7" t="n">
        <f aca="false">IF(F57="","",F57+E57)</f>
        <v>46330</v>
      </c>
      <c r="H57" s="4" t="str">
        <f aca="true">IF(G57="","",IF(G57&lt;=TODAY(),"已到期","计划中"))</f>
        <v>计划中</v>
      </c>
      <c r="I57" s="3"/>
    </row>
    <row r="58" customFormat="false" ht="15" hidden="false" customHeight="false" outlineLevel="0" collapsed="false">
      <c r="A58" s="3" t="s">
        <v>274</v>
      </c>
      <c r="B58" s="3" t="s">
        <v>202</v>
      </c>
      <c r="C58" s="4" t="str">
        <f aca="false">IFERROR(VLOOKUP(B58,设备台账!A:B,2,0),"⚠未建档")</f>
        <v>检测设备</v>
      </c>
      <c r="D58" s="3" t="s">
        <v>216</v>
      </c>
      <c r="E58" s="3" t="n">
        <v>90</v>
      </c>
      <c r="F58" s="6" t="n">
        <v>46114</v>
      </c>
      <c r="G58" s="7" t="n">
        <f aca="false">IF(F58="","",F58+E58)</f>
        <v>46204</v>
      </c>
      <c r="H58" s="4" t="str">
        <f aca="true">IF(G58="","",IF(G58&lt;=TODAY(),"已到期","计划中"))</f>
        <v>已到期</v>
      </c>
      <c r="I58" s="3"/>
    </row>
    <row r="59" customFormat="false" ht="15" hidden="false" customHeight="false" outlineLevel="0" collapsed="false">
      <c r="A59" s="3" t="s">
        <v>275</v>
      </c>
      <c r="B59" s="3" t="s">
        <v>206</v>
      </c>
      <c r="C59" s="4" t="str">
        <f aca="false">IFERROR(VLOOKUP(B59,设备台账!A:B,2,0),"⚠未建档")</f>
        <v>检测设备</v>
      </c>
      <c r="D59" s="3" t="s">
        <v>223</v>
      </c>
      <c r="E59" s="3" t="n">
        <v>180</v>
      </c>
      <c r="F59" s="6" t="n">
        <v>46255</v>
      </c>
      <c r="G59" s="7" t="n">
        <f aca="false">IF(F59="","",F59+E59)</f>
        <v>46435</v>
      </c>
      <c r="H59" s="4" t="str">
        <f aca="true">IF(G59="","",IF(G59&lt;=TODAY(),"已到期","计划中"))</f>
        <v>计划中</v>
      </c>
      <c r="I59" s="3"/>
    </row>
  </sheetData>
  <autoFilter ref="A1:I59"/>
  <conditionalFormatting sqref="H2:H59">
    <cfRule type="cellIs" priority="2" operator="equal" aboveAverage="0" equalAverage="0" bottom="0" percent="0" rank="0" text="" dxfId="7">
      <formula>"已到期"</formula>
    </cfRule>
  </conditionalFormatting>
  <conditionalFormatting sqref="G2:G59">
    <cfRule type="expression" priority="3" aboveAverage="0" equalAverage="0" bottom="0" percent="0" rank="0" text="" dxfId="9">
      <formula>AND($G2&lt;&gt;"",$G2&lt;=TODAY())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A3B4"/>
    <pageSetUpPr fitToPage="false"/>
  </sheetPr>
  <dimension ref="A1:L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59375" defaultRowHeight="15" customHeight="false" zeroHeight="false" outlineLevelRow="0" outlineLevelCol="0"/>
  <cols>
    <col collapsed="false" customWidth="true" hidden="false" outlineLevel="0" max="1" min="1" style="0" width="11.83"/>
    <col collapsed="false" customWidth="true" hidden="false" outlineLevel="0" max="2" min="2" style="0" width="12.74"/>
    <col collapsed="false" customWidth="true" hidden="false" outlineLevel="0" max="3" min="3" style="0" width="11.83"/>
    <col collapsed="false" customWidth="true" hidden="false" outlineLevel="0" max="4" min="4" style="0" width="16.38"/>
    <col collapsed="false" customWidth="true" hidden="false" outlineLevel="0" max="5" min="5" style="0" width="7.28"/>
    <col collapsed="false" customWidth="true" hidden="false" outlineLevel="0" max="6" min="6" style="0" width="9.1"/>
    <col collapsed="false" customWidth="true" hidden="false" outlineLevel="0" max="8" min="7" style="0" width="8.19"/>
    <col collapsed="false" customWidth="true" hidden="false" outlineLevel="0" max="9" min="9" style="0" width="10.92"/>
    <col collapsed="false" customWidth="true" hidden="false" outlineLevel="0" max="10" min="10" style="0" width="21.84"/>
    <col collapsed="false" customWidth="true" hidden="false" outlineLevel="0" max="11" min="11" style="0" width="27.3"/>
    <col collapsed="false" customWidth="true" hidden="false" outlineLevel="0" max="12" min="12" style="0" width="10.01"/>
  </cols>
  <sheetData>
    <row r="1" customFormat="false" ht="15" hidden="false" customHeight="false" outlineLevel="0" collapsed="false">
      <c r="A1" s="2" t="s">
        <v>276</v>
      </c>
      <c r="B1" s="2" t="s">
        <v>39</v>
      </c>
      <c r="C1" s="2" t="s">
        <v>40</v>
      </c>
      <c r="D1" s="2" t="s">
        <v>277</v>
      </c>
      <c r="E1" s="2" t="s">
        <v>278</v>
      </c>
      <c r="F1" s="2" t="s">
        <v>279</v>
      </c>
      <c r="G1" s="2" t="s">
        <v>280</v>
      </c>
      <c r="H1" s="2" t="s">
        <v>281</v>
      </c>
      <c r="I1" s="2" t="s">
        <v>282</v>
      </c>
      <c r="J1" s="2" t="s">
        <v>283</v>
      </c>
      <c r="K1" s="2" t="s">
        <v>284</v>
      </c>
      <c r="L1" s="2" t="s">
        <v>285</v>
      </c>
    </row>
    <row r="2" customFormat="false" ht="15" hidden="false" customHeight="false" outlineLevel="0" collapsed="false">
      <c r="A2" s="3" t="s">
        <v>286</v>
      </c>
      <c r="B2" s="3" t="s">
        <v>93</v>
      </c>
      <c r="C2" s="4" t="str">
        <f aca="false">IFERROR(VLOOKUP(B2,设备台账!A:B,2,0),"⚠未在台账")</f>
        <v>数控车床</v>
      </c>
      <c r="D2" s="3" t="s">
        <v>287</v>
      </c>
      <c r="E2" s="3" t="s">
        <v>288</v>
      </c>
      <c r="F2" s="3" t="s">
        <v>20</v>
      </c>
      <c r="G2" s="3" t="s">
        <v>132</v>
      </c>
      <c r="H2" s="3" t="s">
        <v>53</v>
      </c>
      <c r="I2" s="6" t="n">
        <v>46180</v>
      </c>
      <c r="J2" s="5" t="s">
        <v>289</v>
      </c>
      <c r="K2" s="5" t="s">
        <v>290</v>
      </c>
      <c r="L2" s="8" t="n">
        <v>25</v>
      </c>
    </row>
    <row r="3" customFormat="false" ht="15" hidden="false" customHeight="false" outlineLevel="0" collapsed="false">
      <c r="A3" s="3" t="s">
        <v>291</v>
      </c>
      <c r="B3" s="3" t="s">
        <v>202</v>
      </c>
      <c r="C3" s="4" t="str">
        <f aca="false">IFERROR(VLOOKUP(B3,设备台账!A:B,2,0),"⚠未在台账")</f>
        <v>检测设备</v>
      </c>
      <c r="D3" s="3" t="s">
        <v>292</v>
      </c>
      <c r="E3" s="3" t="s">
        <v>288</v>
      </c>
      <c r="F3" s="3" t="s">
        <v>20</v>
      </c>
      <c r="G3" s="3" t="s">
        <v>62</v>
      </c>
      <c r="H3" s="3" t="s">
        <v>132</v>
      </c>
      <c r="I3" s="6" t="n">
        <v>46185</v>
      </c>
      <c r="J3" s="5" t="s">
        <v>293</v>
      </c>
      <c r="K3" s="5" t="s">
        <v>294</v>
      </c>
      <c r="L3" s="8" t="n">
        <v>20.3</v>
      </c>
    </row>
    <row r="4" customFormat="false" ht="15" hidden="false" customHeight="false" outlineLevel="0" collapsed="false">
      <c r="A4" s="3" t="s">
        <v>295</v>
      </c>
      <c r="B4" s="3" t="s">
        <v>161</v>
      </c>
      <c r="C4" s="4" t="str">
        <f aca="false">IFERROR(VLOOKUP(B4,设备台账!A:B,2,0),"⚠未在台账")</f>
        <v>输送线</v>
      </c>
      <c r="D4" s="3" t="s">
        <v>296</v>
      </c>
      <c r="E4" s="3" t="s">
        <v>297</v>
      </c>
      <c r="F4" s="3" t="s">
        <v>20</v>
      </c>
      <c r="G4" s="3" t="s">
        <v>58</v>
      </c>
      <c r="H4" s="3" t="s">
        <v>187</v>
      </c>
      <c r="I4" s="6" t="n">
        <v>46185</v>
      </c>
      <c r="J4" s="5" t="s">
        <v>298</v>
      </c>
      <c r="K4" s="5" t="s">
        <v>299</v>
      </c>
      <c r="L4" s="8" t="n">
        <v>27.9</v>
      </c>
    </row>
    <row r="5" customFormat="false" ht="15" hidden="false" customHeight="false" outlineLevel="0" collapsed="false">
      <c r="A5" s="3" t="s">
        <v>300</v>
      </c>
      <c r="B5" s="3" t="s">
        <v>85</v>
      </c>
      <c r="C5" s="4" t="str">
        <f aca="false">IFERROR(VLOOKUP(B5,设备台账!A:B,2,0),"⚠未在台账")</f>
        <v>数控车床</v>
      </c>
      <c r="D5" s="3" t="s">
        <v>287</v>
      </c>
      <c r="E5" s="3" t="s">
        <v>297</v>
      </c>
      <c r="F5" s="3" t="s">
        <v>20</v>
      </c>
      <c r="G5" s="3" t="s">
        <v>132</v>
      </c>
      <c r="H5" s="3" t="s">
        <v>187</v>
      </c>
      <c r="I5" s="6" t="n">
        <v>46185</v>
      </c>
      <c r="J5" s="5" t="s">
        <v>289</v>
      </c>
      <c r="K5" s="5" t="s">
        <v>290</v>
      </c>
      <c r="L5" s="8" t="n">
        <v>18.8</v>
      </c>
    </row>
    <row r="6" customFormat="false" ht="15" hidden="false" customHeight="false" outlineLevel="0" collapsed="false">
      <c r="A6" s="3" t="s">
        <v>301</v>
      </c>
      <c r="B6" s="3" t="s">
        <v>98</v>
      </c>
      <c r="C6" s="4" t="str">
        <f aca="false">IFERROR(VLOOKUP(B6,设备台账!A:B,2,0),"⚠未在台账")</f>
        <v>数控车床</v>
      </c>
      <c r="D6" s="3" t="s">
        <v>287</v>
      </c>
      <c r="E6" s="3" t="s">
        <v>288</v>
      </c>
      <c r="F6" s="3" t="s">
        <v>20</v>
      </c>
      <c r="G6" s="3" t="s">
        <v>187</v>
      </c>
      <c r="H6" s="3" t="s">
        <v>62</v>
      </c>
      <c r="I6" s="6" t="n">
        <v>46186</v>
      </c>
      <c r="J6" s="5" t="s">
        <v>289</v>
      </c>
      <c r="K6" s="5" t="s">
        <v>290</v>
      </c>
      <c r="L6" s="8" t="n">
        <v>36.6</v>
      </c>
    </row>
    <row r="7" customFormat="false" ht="15" hidden="false" customHeight="false" outlineLevel="0" collapsed="false">
      <c r="A7" s="3" t="s">
        <v>302</v>
      </c>
      <c r="B7" s="3" t="s">
        <v>182</v>
      </c>
      <c r="C7" s="4" t="str">
        <f aca="false">IFERROR(VLOOKUP(B7,设备台账!A:B,2,0),"⚠未在台账")</f>
        <v>行车</v>
      </c>
      <c r="D7" s="3" t="s">
        <v>303</v>
      </c>
      <c r="E7" s="3" t="s">
        <v>288</v>
      </c>
      <c r="F7" s="3" t="s">
        <v>20</v>
      </c>
      <c r="G7" s="3" t="s">
        <v>53</v>
      </c>
      <c r="H7" s="3" t="s">
        <v>132</v>
      </c>
      <c r="I7" s="6" t="n">
        <v>46187</v>
      </c>
      <c r="J7" s="5" t="s">
        <v>304</v>
      </c>
      <c r="K7" s="5" t="s">
        <v>305</v>
      </c>
      <c r="L7" s="8" t="n">
        <v>9.7</v>
      </c>
    </row>
    <row r="8" customFormat="false" ht="15" hidden="false" customHeight="false" outlineLevel="0" collapsed="false">
      <c r="A8" s="3" t="s">
        <v>306</v>
      </c>
      <c r="B8" s="3" t="s">
        <v>175</v>
      </c>
      <c r="C8" s="4" t="str">
        <f aca="false">IFERROR(VLOOKUP(B8,设备台账!A:B,2,0),"⚠未在台账")</f>
        <v>冷干机</v>
      </c>
      <c r="D8" s="3" t="s">
        <v>307</v>
      </c>
      <c r="E8" s="3" t="s">
        <v>288</v>
      </c>
      <c r="F8" s="3" t="s">
        <v>20</v>
      </c>
      <c r="G8" s="3" t="s">
        <v>71</v>
      </c>
      <c r="H8" s="3" t="s">
        <v>187</v>
      </c>
      <c r="I8" s="6" t="n">
        <v>46187</v>
      </c>
      <c r="J8" s="5" t="s">
        <v>308</v>
      </c>
      <c r="K8" s="5" t="s">
        <v>309</v>
      </c>
      <c r="L8" s="8" t="n">
        <v>17</v>
      </c>
    </row>
    <row r="9" customFormat="false" ht="15" hidden="false" customHeight="false" outlineLevel="0" collapsed="false">
      <c r="A9" s="3" t="s">
        <v>310</v>
      </c>
      <c r="B9" s="3" t="s">
        <v>116</v>
      </c>
      <c r="C9" s="4" t="str">
        <f aca="false">IFERROR(VLOOKUP(B9,设备台账!A:B,2,0),"⚠未在台账")</f>
        <v>冲床</v>
      </c>
      <c r="D9" s="3" t="s">
        <v>311</v>
      </c>
      <c r="E9" s="3" t="s">
        <v>297</v>
      </c>
      <c r="F9" s="3" t="s">
        <v>20</v>
      </c>
      <c r="G9" s="3" t="s">
        <v>132</v>
      </c>
      <c r="H9" s="3" t="s">
        <v>71</v>
      </c>
      <c r="I9" s="6" t="n">
        <v>46188</v>
      </c>
      <c r="J9" s="5" t="s">
        <v>312</v>
      </c>
      <c r="K9" s="5" t="s">
        <v>313</v>
      </c>
      <c r="L9" s="8" t="n">
        <v>24.3</v>
      </c>
    </row>
    <row r="10" customFormat="false" ht="15" hidden="false" customHeight="false" outlineLevel="0" collapsed="false">
      <c r="A10" s="3" t="s">
        <v>314</v>
      </c>
      <c r="B10" s="3" t="s">
        <v>139</v>
      </c>
      <c r="C10" s="4" t="str">
        <f aca="false">IFERROR(VLOOKUP(B10,设备台账!A:B,2,0),"⚠未在台账")</f>
        <v>注塑机</v>
      </c>
      <c r="D10" s="3" t="s">
        <v>315</v>
      </c>
      <c r="E10" s="3" t="s">
        <v>288</v>
      </c>
      <c r="F10" s="3" t="s">
        <v>20</v>
      </c>
      <c r="G10" s="3" t="s">
        <v>132</v>
      </c>
      <c r="H10" s="3" t="s">
        <v>71</v>
      </c>
      <c r="I10" s="6" t="n">
        <v>46188</v>
      </c>
      <c r="J10" s="5" t="s">
        <v>316</v>
      </c>
      <c r="K10" s="5" t="s">
        <v>317</v>
      </c>
      <c r="L10" s="8" t="n">
        <v>15.1</v>
      </c>
    </row>
    <row r="11" customFormat="false" ht="15" hidden="false" customHeight="false" outlineLevel="0" collapsed="false">
      <c r="A11" s="3" t="s">
        <v>318</v>
      </c>
      <c r="B11" s="3" t="s">
        <v>155</v>
      </c>
      <c r="C11" s="4" t="str">
        <f aca="false">IFERROR(VLOOKUP(B11,设备台账!A:B,2,0),"⚠未在台账")</f>
        <v>输送线</v>
      </c>
      <c r="D11" s="3" t="s">
        <v>296</v>
      </c>
      <c r="E11" s="3" t="s">
        <v>297</v>
      </c>
      <c r="F11" s="3" t="s">
        <v>20</v>
      </c>
      <c r="G11" s="3" t="s">
        <v>58</v>
      </c>
      <c r="H11" s="3" t="s">
        <v>53</v>
      </c>
      <c r="I11" s="6" t="n">
        <v>46189</v>
      </c>
      <c r="J11" s="5" t="s">
        <v>298</v>
      </c>
      <c r="K11" s="5" t="s">
        <v>299</v>
      </c>
      <c r="L11" s="8" t="n">
        <v>38.2</v>
      </c>
    </row>
    <row r="12" customFormat="false" ht="15" hidden="false" customHeight="false" outlineLevel="0" collapsed="false">
      <c r="A12" s="3" t="s">
        <v>319</v>
      </c>
      <c r="B12" s="3" t="s">
        <v>90</v>
      </c>
      <c r="C12" s="4" t="str">
        <f aca="false">IFERROR(VLOOKUP(B12,设备台账!A:B,2,0),"⚠未在台账")</f>
        <v>数控车床</v>
      </c>
      <c r="D12" s="3" t="s">
        <v>287</v>
      </c>
      <c r="E12" s="3" t="s">
        <v>297</v>
      </c>
      <c r="F12" s="3" t="s">
        <v>20</v>
      </c>
      <c r="G12" s="3" t="s">
        <v>74</v>
      </c>
      <c r="H12" s="3" t="s">
        <v>132</v>
      </c>
      <c r="I12" s="6" t="n">
        <v>46189</v>
      </c>
      <c r="J12" s="5" t="s">
        <v>289</v>
      </c>
      <c r="K12" s="5" t="s">
        <v>290</v>
      </c>
      <c r="L12" s="8" t="n">
        <v>18</v>
      </c>
    </row>
    <row r="13" customFormat="false" ht="15" hidden="false" customHeight="false" outlineLevel="0" collapsed="false">
      <c r="A13" s="3" t="s">
        <v>320</v>
      </c>
      <c r="B13" s="3" t="s">
        <v>192</v>
      </c>
      <c r="C13" s="4" t="str">
        <f aca="false">IFERROR(VLOOKUP(B13,设备台账!A:B,2,0),"⚠未在台账")</f>
        <v>叉车</v>
      </c>
      <c r="D13" s="3" t="s">
        <v>321</v>
      </c>
      <c r="E13" s="3" t="s">
        <v>288</v>
      </c>
      <c r="F13" s="3" t="s">
        <v>20</v>
      </c>
      <c r="G13" s="3" t="s">
        <v>53</v>
      </c>
      <c r="H13" s="3" t="s">
        <v>187</v>
      </c>
      <c r="I13" s="6" t="n">
        <v>46192</v>
      </c>
      <c r="J13" s="5" t="s">
        <v>322</v>
      </c>
      <c r="K13" s="5" t="s">
        <v>323</v>
      </c>
      <c r="L13" s="8" t="n">
        <v>3.7</v>
      </c>
    </row>
    <row r="14" customFormat="false" ht="15" hidden="false" customHeight="false" outlineLevel="0" collapsed="false">
      <c r="A14" s="3" t="s">
        <v>324</v>
      </c>
      <c r="B14" s="3" t="s">
        <v>202</v>
      </c>
      <c r="C14" s="4" t="str">
        <f aca="false">IFERROR(VLOOKUP(B14,设备台账!A:B,2,0),"⚠未在台账")</f>
        <v>检测设备</v>
      </c>
      <c r="D14" s="3" t="s">
        <v>292</v>
      </c>
      <c r="E14" s="3" t="s">
        <v>325</v>
      </c>
      <c r="F14" s="3" t="s">
        <v>20</v>
      </c>
      <c r="G14" s="3" t="s">
        <v>71</v>
      </c>
      <c r="H14" s="3" t="s">
        <v>71</v>
      </c>
      <c r="I14" s="6" t="n">
        <v>46192</v>
      </c>
      <c r="J14" s="5" t="s">
        <v>293</v>
      </c>
      <c r="K14" s="5" t="s">
        <v>294</v>
      </c>
      <c r="L14" s="8" t="n">
        <v>25</v>
      </c>
    </row>
    <row r="15" customFormat="false" ht="15" hidden="false" customHeight="false" outlineLevel="0" collapsed="false">
      <c r="A15" s="3" t="s">
        <v>326</v>
      </c>
      <c r="B15" s="3" t="s">
        <v>178</v>
      </c>
      <c r="C15" s="4" t="str">
        <f aca="false">IFERROR(VLOOKUP(B15,设备台账!A:B,2,0),"⚠未在台账")</f>
        <v>冷干机</v>
      </c>
      <c r="D15" s="3" t="s">
        <v>307</v>
      </c>
      <c r="E15" s="3" t="s">
        <v>297</v>
      </c>
      <c r="F15" s="3" t="s">
        <v>20</v>
      </c>
      <c r="G15" s="3" t="s">
        <v>74</v>
      </c>
      <c r="H15" s="3" t="s">
        <v>84</v>
      </c>
      <c r="I15" s="6" t="n">
        <v>46193</v>
      </c>
      <c r="J15" s="5" t="s">
        <v>308</v>
      </c>
      <c r="K15" s="5" t="s">
        <v>309</v>
      </c>
      <c r="L15" s="8" t="n">
        <v>6.8</v>
      </c>
    </row>
    <row r="16" customFormat="false" ht="15" hidden="false" customHeight="false" outlineLevel="0" collapsed="false">
      <c r="A16" s="3" t="s">
        <v>327</v>
      </c>
      <c r="B16" s="3" t="s">
        <v>173</v>
      </c>
      <c r="C16" s="4" t="str">
        <f aca="false">IFERROR(VLOOKUP(B16,设备台账!A:B,2,0),"⚠未在台账")</f>
        <v>空压机</v>
      </c>
      <c r="D16" s="3" t="s">
        <v>328</v>
      </c>
      <c r="E16" s="3" t="s">
        <v>297</v>
      </c>
      <c r="F16" s="3" t="s">
        <v>20</v>
      </c>
      <c r="G16" s="3" t="s">
        <v>132</v>
      </c>
      <c r="H16" s="3" t="s">
        <v>53</v>
      </c>
      <c r="I16" s="6" t="n">
        <v>46195</v>
      </c>
      <c r="J16" s="5" t="s">
        <v>329</v>
      </c>
      <c r="K16" s="5" t="s">
        <v>330</v>
      </c>
      <c r="L16" s="8" t="n">
        <v>9.6</v>
      </c>
    </row>
    <row r="17" customFormat="false" ht="15" hidden="false" customHeight="false" outlineLevel="0" collapsed="false">
      <c r="A17" s="3" t="s">
        <v>331</v>
      </c>
      <c r="B17" s="3" t="s">
        <v>90</v>
      </c>
      <c r="C17" s="4" t="str">
        <f aca="false">IFERROR(VLOOKUP(B17,设备台账!A:B,2,0),"⚠未在台账")</f>
        <v>数控车床</v>
      </c>
      <c r="D17" s="3" t="s">
        <v>287</v>
      </c>
      <c r="E17" s="3" t="s">
        <v>332</v>
      </c>
      <c r="F17" s="3" t="s">
        <v>20</v>
      </c>
      <c r="G17" s="3" t="s">
        <v>71</v>
      </c>
      <c r="H17" s="3" t="s">
        <v>53</v>
      </c>
      <c r="I17" s="6" t="n">
        <v>46197</v>
      </c>
      <c r="J17" s="5" t="s">
        <v>289</v>
      </c>
      <c r="K17" s="5" t="s">
        <v>290</v>
      </c>
      <c r="L17" s="8" t="n">
        <v>10.1</v>
      </c>
    </row>
    <row r="18" customFormat="false" ht="15" hidden="false" customHeight="false" outlineLevel="0" collapsed="false">
      <c r="A18" s="3" t="s">
        <v>333</v>
      </c>
      <c r="B18" s="3" t="s">
        <v>178</v>
      </c>
      <c r="C18" s="4" t="str">
        <f aca="false">IFERROR(VLOOKUP(B18,设备台账!A:B,2,0),"⚠未在台账")</f>
        <v>冷干机</v>
      </c>
      <c r="D18" s="3" t="s">
        <v>307</v>
      </c>
      <c r="E18" s="3" t="s">
        <v>288</v>
      </c>
      <c r="F18" s="3" t="s">
        <v>20</v>
      </c>
      <c r="G18" s="3" t="s">
        <v>84</v>
      </c>
      <c r="H18" s="3" t="s">
        <v>84</v>
      </c>
      <c r="I18" s="6" t="n">
        <v>46197</v>
      </c>
      <c r="J18" s="5" t="s">
        <v>308</v>
      </c>
      <c r="K18" s="5" t="s">
        <v>309</v>
      </c>
      <c r="L18" s="8" t="n">
        <v>30.7</v>
      </c>
    </row>
    <row r="19" customFormat="false" ht="15" hidden="false" customHeight="false" outlineLevel="0" collapsed="false">
      <c r="A19" s="3" t="s">
        <v>334</v>
      </c>
      <c r="B19" s="3" t="s">
        <v>112</v>
      </c>
      <c r="C19" s="4" t="str">
        <f aca="false">IFERROR(VLOOKUP(B19,设备台账!A:B,2,0),"⚠未在台账")</f>
        <v>磨床</v>
      </c>
      <c r="D19" s="3" t="s">
        <v>335</v>
      </c>
      <c r="E19" s="3" t="s">
        <v>288</v>
      </c>
      <c r="F19" s="3" t="s">
        <v>20</v>
      </c>
      <c r="G19" s="3" t="s">
        <v>132</v>
      </c>
      <c r="H19" s="3" t="s">
        <v>71</v>
      </c>
      <c r="I19" s="6" t="n">
        <v>46201</v>
      </c>
      <c r="J19" s="5" t="s">
        <v>336</v>
      </c>
      <c r="K19" s="5" t="s">
        <v>337</v>
      </c>
      <c r="L19" s="8" t="n">
        <v>34.2</v>
      </c>
    </row>
    <row r="20" customFormat="false" ht="15" hidden="false" customHeight="false" outlineLevel="0" collapsed="false">
      <c r="A20" s="3" t="s">
        <v>338</v>
      </c>
      <c r="B20" s="3" t="s">
        <v>180</v>
      </c>
      <c r="C20" s="4" t="str">
        <f aca="false">IFERROR(VLOOKUP(B20,设备台账!A:B,2,0),"⚠未在台账")</f>
        <v>冷干机</v>
      </c>
      <c r="D20" s="3" t="s">
        <v>307</v>
      </c>
      <c r="E20" s="3" t="s">
        <v>288</v>
      </c>
      <c r="F20" s="3" t="s">
        <v>20</v>
      </c>
      <c r="G20" s="3" t="s">
        <v>71</v>
      </c>
      <c r="H20" s="3" t="s">
        <v>58</v>
      </c>
      <c r="I20" s="6" t="n">
        <v>46202</v>
      </c>
      <c r="J20" s="5" t="s">
        <v>308</v>
      </c>
      <c r="K20" s="5" t="s">
        <v>309</v>
      </c>
      <c r="L20" s="8" t="n">
        <v>20.8</v>
      </c>
    </row>
    <row r="21" customFormat="false" ht="15" hidden="false" customHeight="false" outlineLevel="0" collapsed="false">
      <c r="A21" s="3" t="s">
        <v>339</v>
      </c>
      <c r="B21" s="3" t="s">
        <v>116</v>
      </c>
      <c r="C21" s="4" t="str">
        <f aca="false">IFERROR(VLOOKUP(B21,设备台账!A:B,2,0),"⚠未在台账")</f>
        <v>冲床</v>
      </c>
      <c r="D21" s="3" t="s">
        <v>311</v>
      </c>
      <c r="E21" s="3" t="s">
        <v>288</v>
      </c>
      <c r="F21" s="3" t="s">
        <v>20</v>
      </c>
      <c r="G21" s="3" t="s">
        <v>187</v>
      </c>
      <c r="H21" s="3" t="s">
        <v>53</v>
      </c>
      <c r="I21" s="6" t="n">
        <v>46204</v>
      </c>
      <c r="J21" s="5" t="s">
        <v>312</v>
      </c>
      <c r="K21" s="5" t="s">
        <v>313</v>
      </c>
      <c r="L21" s="8" t="n">
        <v>4</v>
      </c>
    </row>
    <row r="22" customFormat="false" ht="15" hidden="false" customHeight="false" outlineLevel="0" collapsed="false">
      <c r="A22" s="3" t="s">
        <v>340</v>
      </c>
      <c r="B22" s="3" t="s">
        <v>120</v>
      </c>
      <c r="C22" s="4" t="str">
        <f aca="false">IFERROR(VLOOKUP(B22,设备台账!A:B,2,0),"⚠未在台账")</f>
        <v>冲床</v>
      </c>
      <c r="D22" s="3" t="s">
        <v>311</v>
      </c>
      <c r="E22" s="3" t="s">
        <v>332</v>
      </c>
      <c r="F22" s="3" t="s">
        <v>20</v>
      </c>
      <c r="G22" s="3" t="s">
        <v>84</v>
      </c>
      <c r="H22" s="3" t="s">
        <v>187</v>
      </c>
      <c r="I22" s="6" t="n">
        <v>46205</v>
      </c>
      <c r="J22" s="5" t="s">
        <v>312</v>
      </c>
      <c r="K22" s="5" t="s">
        <v>313</v>
      </c>
      <c r="L22" s="8" t="n">
        <v>32.7</v>
      </c>
    </row>
    <row r="23" customFormat="false" ht="15" hidden="false" customHeight="false" outlineLevel="0" collapsed="false">
      <c r="A23" s="3" t="s">
        <v>341</v>
      </c>
      <c r="B23" s="3" t="s">
        <v>141</v>
      </c>
      <c r="C23" s="4" t="str">
        <f aca="false">IFERROR(VLOOKUP(B23,设备台账!A:B,2,0),"⚠未在台账")</f>
        <v>注塑机</v>
      </c>
      <c r="D23" s="3" t="s">
        <v>315</v>
      </c>
      <c r="E23" s="3" t="s">
        <v>288</v>
      </c>
      <c r="F23" s="3" t="s">
        <v>20</v>
      </c>
      <c r="G23" s="3" t="s">
        <v>84</v>
      </c>
      <c r="H23" s="3" t="s">
        <v>132</v>
      </c>
      <c r="I23" s="6" t="n">
        <v>46205</v>
      </c>
      <c r="J23" s="5" t="s">
        <v>316</v>
      </c>
      <c r="K23" s="5" t="s">
        <v>317</v>
      </c>
      <c r="L23" s="8" t="n">
        <v>6.5</v>
      </c>
    </row>
    <row r="24" customFormat="false" ht="15" hidden="false" customHeight="false" outlineLevel="0" collapsed="false">
      <c r="A24" s="3" t="s">
        <v>342</v>
      </c>
      <c r="B24" s="3" t="s">
        <v>147</v>
      </c>
      <c r="C24" s="4" t="str">
        <f aca="false">IFERROR(VLOOKUP(B24,设备台账!A:B,2,0),"⚠未在台账")</f>
        <v>涂装线</v>
      </c>
      <c r="D24" s="3" t="s">
        <v>343</v>
      </c>
      <c r="E24" s="3" t="s">
        <v>325</v>
      </c>
      <c r="F24" s="3" t="s">
        <v>20</v>
      </c>
      <c r="G24" s="3" t="s">
        <v>58</v>
      </c>
      <c r="H24" s="3" t="s">
        <v>58</v>
      </c>
      <c r="I24" s="6" t="n">
        <v>46206</v>
      </c>
      <c r="J24" s="5" t="s">
        <v>344</v>
      </c>
      <c r="K24" s="5" t="s">
        <v>345</v>
      </c>
      <c r="L24" s="8" t="n">
        <v>3.5</v>
      </c>
    </row>
    <row r="25" customFormat="false" ht="15" hidden="false" customHeight="false" outlineLevel="0" collapsed="false">
      <c r="A25" s="3" t="s">
        <v>346</v>
      </c>
      <c r="B25" s="3" t="s">
        <v>190</v>
      </c>
      <c r="C25" s="4" t="str">
        <f aca="false">IFERROR(VLOOKUP(B25,设备台账!A:B,2,0),"⚠未在台账")</f>
        <v>行车</v>
      </c>
      <c r="D25" s="3" t="s">
        <v>303</v>
      </c>
      <c r="E25" s="3" t="s">
        <v>297</v>
      </c>
      <c r="F25" s="3" t="s">
        <v>20</v>
      </c>
      <c r="G25" s="3" t="s">
        <v>74</v>
      </c>
      <c r="H25" s="3" t="s">
        <v>84</v>
      </c>
      <c r="I25" s="6" t="n">
        <v>46210</v>
      </c>
      <c r="J25" s="5" t="s">
        <v>304</v>
      </c>
      <c r="K25" s="5" t="s">
        <v>305</v>
      </c>
      <c r="L25" s="8" t="n">
        <v>39.4</v>
      </c>
    </row>
    <row r="26" customFormat="false" ht="15" hidden="false" customHeight="false" outlineLevel="0" collapsed="false">
      <c r="A26" s="3" t="s">
        <v>347</v>
      </c>
      <c r="B26" s="3" t="s">
        <v>143</v>
      </c>
      <c r="C26" s="4" t="str">
        <f aca="false">IFERROR(VLOOKUP(B26,设备台账!A:B,2,0),"⚠未在台账")</f>
        <v>涂装线</v>
      </c>
      <c r="D26" s="3" t="s">
        <v>343</v>
      </c>
      <c r="E26" s="3" t="s">
        <v>325</v>
      </c>
      <c r="F26" s="3" t="s">
        <v>20</v>
      </c>
      <c r="G26" s="3" t="s">
        <v>71</v>
      </c>
      <c r="H26" s="3" t="s">
        <v>84</v>
      </c>
      <c r="I26" s="6" t="n">
        <v>46210</v>
      </c>
      <c r="J26" s="5" t="s">
        <v>344</v>
      </c>
      <c r="K26" s="5" t="s">
        <v>345</v>
      </c>
      <c r="L26" s="8" t="n">
        <v>23.3</v>
      </c>
    </row>
    <row r="27" customFormat="false" ht="15" hidden="false" customHeight="false" outlineLevel="0" collapsed="false">
      <c r="A27" s="3" t="s">
        <v>348</v>
      </c>
      <c r="B27" s="3" t="s">
        <v>137</v>
      </c>
      <c r="C27" s="4" t="str">
        <f aca="false">IFERROR(VLOOKUP(B27,设备台账!A:B,2,0),"⚠未在台账")</f>
        <v>注塑机</v>
      </c>
      <c r="D27" s="3" t="s">
        <v>315</v>
      </c>
      <c r="E27" s="3" t="s">
        <v>332</v>
      </c>
      <c r="F27" s="3" t="s">
        <v>20</v>
      </c>
      <c r="G27" s="3" t="s">
        <v>58</v>
      </c>
      <c r="H27" s="3" t="s">
        <v>53</v>
      </c>
      <c r="I27" s="6" t="n">
        <v>46210</v>
      </c>
      <c r="J27" s="5" t="s">
        <v>316</v>
      </c>
      <c r="K27" s="5" t="s">
        <v>317</v>
      </c>
      <c r="L27" s="8" t="n">
        <v>34.5</v>
      </c>
    </row>
    <row r="28" customFormat="false" ht="15" hidden="false" customHeight="false" outlineLevel="0" collapsed="false">
      <c r="A28" s="3" t="s">
        <v>349</v>
      </c>
      <c r="B28" s="3" t="s">
        <v>59</v>
      </c>
      <c r="C28" s="4" t="str">
        <f aca="false">IFERROR(VLOOKUP(B28,设备台账!A:B,2,0),"⚠未在台账")</f>
        <v>CNC加工中心</v>
      </c>
      <c r="D28" s="3" t="s">
        <v>350</v>
      </c>
      <c r="E28" s="3" t="s">
        <v>288</v>
      </c>
      <c r="F28" s="3" t="s">
        <v>20</v>
      </c>
      <c r="G28" s="3" t="s">
        <v>58</v>
      </c>
      <c r="H28" s="3" t="s">
        <v>53</v>
      </c>
      <c r="I28" s="6" t="n">
        <v>46211</v>
      </c>
      <c r="J28" s="5" t="s">
        <v>351</v>
      </c>
      <c r="K28" s="5" t="s">
        <v>352</v>
      </c>
      <c r="L28" s="8" t="n">
        <v>17.6</v>
      </c>
    </row>
    <row r="29" customFormat="false" ht="15" hidden="false" customHeight="false" outlineLevel="0" collapsed="false">
      <c r="A29" s="3" t="s">
        <v>353</v>
      </c>
      <c r="B29" s="3" t="s">
        <v>78</v>
      </c>
      <c r="C29" s="4" t="str">
        <f aca="false">IFERROR(VLOOKUP(B29,设备台账!A:B,2,0),"⚠未在台账")</f>
        <v>数控车床</v>
      </c>
      <c r="D29" s="3" t="s">
        <v>287</v>
      </c>
      <c r="E29" s="3" t="s">
        <v>297</v>
      </c>
      <c r="F29" s="3" t="s">
        <v>20</v>
      </c>
      <c r="G29" s="3" t="s">
        <v>84</v>
      </c>
      <c r="H29" s="3" t="s">
        <v>58</v>
      </c>
      <c r="I29" s="6" t="n">
        <v>46212</v>
      </c>
      <c r="J29" s="5" t="s">
        <v>289</v>
      </c>
      <c r="K29" s="5" t="s">
        <v>290</v>
      </c>
      <c r="L29" s="8" t="n">
        <v>22.3</v>
      </c>
    </row>
    <row r="30" customFormat="false" ht="15" hidden="false" customHeight="false" outlineLevel="0" collapsed="false">
      <c r="A30" s="3" t="s">
        <v>354</v>
      </c>
      <c r="B30" s="3" t="s">
        <v>169</v>
      </c>
      <c r="C30" s="4" t="str">
        <f aca="false">IFERROR(VLOOKUP(B30,设备台账!A:B,2,0),"⚠未在台账")</f>
        <v>空压机</v>
      </c>
      <c r="D30" s="3" t="s">
        <v>328</v>
      </c>
      <c r="E30" s="3" t="s">
        <v>332</v>
      </c>
      <c r="F30" s="3" t="s">
        <v>20</v>
      </c>
      <c r="G30" s="3" t="s">
        <v>187</v>
      </c>
      <c r="H30" s="3" t="s">
        <v>74</v>
      </c>
      <c r="I30" s="6" t="n">
        <v>46214</v>
      </c>
      <c r="J30" s="5" t="s">
        <v>329</v>
      </c>
      <c r="K30" s="5" t="s">
        <v>330</v>
      </c>
      <c r="L30" s="8" t="n">
        <v>20.9</v>
      </c>
    </row>
    <row r="31" customFormat="false" ht="15" hidden="false" customHeight="false" outlineLevel="0" collapsed="false">
      <c r="A31" s="3" t="s">
        <v>355</v>
      </c>
      <c r="B31" s="3" t="s">
        <v>59</v>
      </c>
      <c r="C31" s="4" t="str">
        <f aca="false">IFERROR(VLOOKUP(B31,设备台账!A:B,2,0),"⚠未在台账")</f>
        <v>CNC加工中心</v>
      </c>
      <c r="D31" s="3" t="s">
        <v>350</v>
      </c>
      <c r="E31" s="3" t="s">
        <v>297</v>
      </c>
      <c r="F31" s="3" t="s">
        <v>20</v>
      </c>
      <c r="G31" s="3" t="s">
        <v>71</v>
      </c>
      <c r="H31" s="3" t="s">
        <v>132</v>
      </c>
      <c r="I31" s="6" t="n">
        <v>46214</v>
      </c>
      <c r="J31" s="5" t="s">
        <v>351</v>
      </c>
      <c r="K31" s="5" t="s">
        <v>352</v>
      </c>
      <c r="L31" s="8" t="n">
        <v>22.4</v>
      </c>
    </row>
    <row r="32" customFormat="false" ht="15" hidden="false" customHeight="false" outlineLevel="0" collapsed="false">
      <c r="A32" s="3" t="s">
        <v>356</v>
      </c>
      <c r="B32" s="3" t="s">
        <v>163</v>
      </c>
      <c r="C32" s="4" t="str">
        <f aca="false">IFERROR(VLOOKUP(B32,设备台账!A:B,2,0),"⚠未在台账")</f>
        <v>空压机</v>
      </c>
      <c r="D32" s="3" t="s">
        <v>328</v>
      </c>
      <c r="E32" s="3" t="s">
        <v>288</v>
      </c>
      <c r="F32" s="3" t="s">
        <v>20</v>
      </c>
      <c r="G32" s="3" t="s">
        <v>53</v>
      </c>
      <c r="H32" s="3" t="s">
        <v>53</v>
      </c>
      <c r="I32" s="6" t="n">
        <v>46215</v>
      </c>
      <c r="J32" s="5" t="s">
        <v>329</v>
      </c>
      <c r="K32" s="5" t="s">
        <v>330</v>
      </c>
      <c r="L32" s="8" t="n">
        <v>23.9</v>
      </c>
    </row>
    <row r="33" customFormat="false" ht="15" hidden="false" customHeight="false" outlineLevel="0" collapsed="false">
      <c r="A33" s="3" t="s">
        <v>357</v>
      </c>
      <c r="B33" s="3" t="s">
        <v>112</v>
      </c>
      <c r="C33" s="4" t="str">
        <f aca="false">IFERROR(VLOOKUP(B33,设备台账!A:B,2,0),"⚠未在台账")</f>
        <v>磨床</v>
      </c>
      <c r="D33" s="3" t="s">
        <v>335</v>
      </c>
      <c r="E33" s="3" t="s">
        <v>288</v>
      </c>
      <c r="F33" s="3" t="s">
        <v>20</v>
      </c>
      <c r="G33" s="3" t="s">
        <v>53</v>
      </c>
      <c r="H33" s="3" t="s">
        <v>74</v>
      </c>
      <c r="I33" s="6" t="n">
        <v>46216</v>
      </c>
      <c r="J33" s="5" t="s">
        <v>336</v>
      </c>
      <c r="K33" s="5" t="s">
        <v>337</v>
      </c>
      <c r="L33" s="8" t="n">
        <v>23.3</v>
      </c>
    </row>
    <row r="34" customFormat="false" ht="15" hidden="false" customHeight="false" outlineLevel="0" collapsed="false">
      <c r="A34" s="3" t="s">
        <v>358</v>
      </c>
      <c r="B34" s="3" t="s">
        <v>171</v>
      </c>
      <c r="C34" s="4" t="str">
        <f aca="false">IFERROR(VLOOKUP(B34,设备台账!A:B,2,0),"⚠未在台账")</f>
        <v>空压机</v>
      </c>
      <c r="D34" s="3" t="s">
        <v>328</v>
      </c>
      <c r="E34" s="3" t="s">
        <v>288</v>
      </c>
      <c r="F34" s="3" t="s">
        <v>20</v>
      </c>
      <c r="G34" s="3" t="s">
        <v>74</v>
      </c>
      <c r="H34" s="3" t="s">
        <v>53</v>
      </c>
      <c r="I34" s="6" t="n">
        <v>46217</v>
      </c>
      <c r="J34" s="5" t="s">
        <v>329</v>
      </c>
      <c r="K34" s="5" t="s">
        <v>330</v>
      </c>
      <c r="L34" s="8" t="n">
        <v>12.2</v>
      </c>
    </row>
    <row r="35" customFormat="false" ht="15" hidden="false" customHeight="false" outlineLevel="0" collapsed="false">
      <c r="A35" s="3" t="s">
        <v>359</v>
      </c>
      <c r="B35" s="3" t="s">
        <v>75</v>
      </c>
      <c r="C35" s="4" t="str">
        <f aca="false">IFERROR(VLOOKUP(B35,设备台账!A:B,2,0),"⚠未在台账")</f>
        <v>CNC加工中心</v>
      </c>
      <c r="D35" s="3" t="s">
        <v>350</v>
      </c>
      <c r="E35" s="3" t="s">
        <v>332</v>
      </c>
      <c r="F35" s="3" t="s">
        <v>20</v>
      </c>
      <c r="G35" s="3" t="s">
        <v>58</v>
      </c>
      <c r="H35" s="3" t="s">
        <v>84</v>
      </c>
      <c r="I35" s="6" t="n">
        <v>46218</v>
      </c>
      <c r="J35" s="5" t="s">
        <v>351</v>
      </c>
      <c r="K35" s="5" t="s">
        <v>352</v>
      </c>
      <c r="L35" s="8" t="n">
        <v>34.9</v>
      </c>
    </row>
    <row r="36" customFormat="false" ht="15" hidden="false" customHeight="false" outlineLevel="0" collapsed="false">
      <c r="A36" s="3" t="s">
        <v>360</v>
      </c>
      <c r="B36" s="3" t="s">
        <v>98</v>
      </c>
      <c r="C36" s="4" t="str">
        <f aca="false">IFERROR(VLOOKUP(B36,设备台账!A:B,2,0),"⚠未在台账")</f>
        <v>数控车床</v>
      </c>
      <c r="D36" s="3" t="s">
        <v>287</v>
      </c>
      <c r="E36" s="3" t="s">
        <v>297</v>
      </c>
      <c r="F36" s="3" t="s">
        <v>20</v>
      </c>
      <c r="G36" s="3" t="s">
        <v>187</v>
      </c>
      <c r="H36" s="3" t="s">
        <v>187</v>
      </c>
      <c r="I36" s="6" t="n">
        <v>46219</v>
      </c>
      <c r="J36" s="5" t="s">
        <v>289</v>
      </c>
      <c r="K36" s="5" t="s">
        <v>290</v>
      </c>
      <c r="L36" s="8" t="n">
        <v>32.9</v>
      </c>
    </row>
    <row r="37" customFormat="false" ht="15" hidden="false" customHeight="false" outlineLevel="0" collapsed="false">
      <c r="A37" s="3" t="s">
        <v>361</v>
      </c>
      <c r="B37" s="3" t="s">
        <v>65</v>
      </c>
      <c r="C37" s="4" t="str">
        <f aca="false">IFERROR(VLOOKUP(B37,设备台账!A:B,2,0),"⚠未在台账")</f>
        <v>CNC加工中心</v>
      </c>
      <c r="D37" s="3" t="s">
        <v>350</v>
      </c>
      <c r="E37" s="3" t="s">
        <v>325</v>
      </c>
      <c r="F37" s="3" t="s">
        <v>20</v>
      </c>
      <c r="G37" s="3" t="s">
        <v>84</v>
      </c>
      <c r="H37" s="3" t="s">
        <v>53</v>
      </c>
      <c r="I37" s="6" t="n">
        <v>46221</v>
      </c>
      <c r="J37" s="5" t="s">
        <v>351</v>
      </c>
      <c r="K37" s="5" t="s">
        <v>352</v>
      </c>
      <c r="L37" s="8" t="n">
        <v>5.1</v>
      </c>
    </row>
    <row r="38" customFormat="false" ht="15" hidden="false" customHeight="false" outlineLevel="0" collapsed="false">
      <c r="A38" s="3" t="s">
        <v>362</v>
      </c>
      <c r="B38" s="3" t="s">
        <v>110</v>
      </c>
      <c r="C38" s="4" t="str">
        <f aca="false">IFERROR(VLOOKUP(B38,设备台账!A:B,2,0),"⚠未在台账")</f>
        <v>磨床</v>
      </c>
      <c r="D38" s="3" t="s">
        <v>335</v>
      </c>
      <c r="E38" s="3" t="s">
        <v>297</v>
      </c>
      <c r="F38" s="3" t="s">
        <v>20</v>
      </c>
      <c r="G38" s="3" t="s">
        <v>74</v>
      </c>
      <c r="H38" s="3" t="s">
        <v>58</v>
      </c>
      <c r="I38" s="6" t="n">
        <v>46224</v>
      </c>
      <c r="J38" s="5" t="s">
        <v>336</v>
      </c>
      <c r="K38" s="5" t="s">
        <v>337</v>
      </c>
      <c r="L38" s="8" t="n">
        <v>37.7</v>
      </c>
    </row>
    <row r="39" customFormat="false" ht="15" hidden="false" customHeight="false" outlineLevel="0" collapsed="false">
      <c r="A39" s="3" t="s">
        <v>363</v>
      </c>
      <c r="B39" s="3" t="s">
        <v>87</v>
      </c>
      <c r="C39" s="4" t="str">
        <f aca="false">IFERROR(VLOOKUP(B39,设备台账!A:B,2,0),"⚠未在台账")</f>
        <v>数控车床</v>
      </c>
      <c r="D39" s="3" t="s">
        <v>287</v>
      </c>
      <c r="E39" s="3" t="s">
        <v>288</v>
      </c>
      <c r="F39" s="3" t="s">
        <v>20</v>
      </c>
      <c r="G39" s="3" t="s">
        <v>132</v>
      </c>
      <c r="H39" s="3" t="s">
        <v>62</v>
      </c>
      <c r="I39" s="6" t="n">
        <v>46226</v>
      </c>
      <c r="J39" s="5" t="s">
        <v>289</v>
      </c>
      <c r="K39" s="5" t="s">
        <v>290</v>
      </c>
      <c r="L39" s="8" t="n">
        <v>27.3</v>
      </c>
    </row>
    <row r="40" customFormat="false" ht="15" hidden="false" customHeight="false" outlineLevel="0" collapsed="false">
      <c r="A40" s="3" t="s">
        <v>364</v>
      </c>
      <c r="B40" s="3" t="s">
        <v>103</v>
      </c>
      <c r="C40" s="4" t="str">
        <f aca="false">IFERROR(VLOOKUP(B40,设备台账!A:B,2,0),"⚠未在台账")</f>
        <v>数控车床</v>
      </c>
      <c r="D40" s="3" t="s">
        <v>287</v>
      </c>
      <c r="E40" s="3" t="s">
        <v>288</v>
      </c>
      <c r="F40" s="3" t="s">
        <v>20</v>
      </c>
      <c r="G40" s="3" t="s">
        <v>53</v>
      </c>
      <c r="H40" s="3" t="s">
        <v>74</v>
      </c>
      <c r="I40" s="6" t="n">
        <v>46226</v>
      </c>
      <c r="J40" s="5" t="s">
        <v>289</v>
      </c>
      <c r="K40" s="5" t="s">
        <v>290</v>
      </c>
      <c r="L40" s="8" t="n">
        <v>31.4</v>
      </c>
    </row>
    <row r="41" customFormat="false" ht="15" hidden="false" customHeight="false" outlineLevel="0" collapsed="false">
      <c r="A41" s="3" t="s">
        <v>365</v>
      </c>
      <c r="B41" s="3" t="s">
        <v>155</v>
      </c>
      <c r="C41" s="4" t="str">
        <f aca="false">IFERROR(VLOOKUP(B41,设备台账!A:B,2,0),"⚠未在台账")</f>
        <v>输送线</v>
      </c>
      <c r="D41" s="3" t="s">
        <v>296</v>
      </c>
      <c r="E41" s="3" t="s">
        <v>288</v>
      </c>
      <c r="F41" s="3" t="s">
        <v>20</v>
      </c>
      <c r="G41" s="3" t="s">
        <v>187</v>
      </c>
      <c r="H41" s="3" t="s">
        <v>132</v>
      </c>
      <c r="I41" s="6" t="n">
        <v>46228</v>
      </c>
      <c r="J41" s="5" t="s">
        <v>298</v>
      </c>
      <c r="K41" s="5" t="s">
        <v>299</v>
      </c>
      <c r="L41" s="8" t="n">
        <v>18.9</v>
      </c>
    </row>
    <row r="42" customFormat="false" ht="15" hidden="false" customHeight="false" outlineLevel="0" collapsed="false">
      <c r="A42" s="3" t="s">
        <v>366</v>
      </c>
      <c r="B42" s="3" t="s">
        <v>63</v>
      </c>
      <c r="C42" s="4" t="str">
        <f aca="false">IFERROR(VLOOKUP(B42,设备台账!A:B,2,0),"⚠未在台账")</f>
        <v>CNC加工中心</v>
      </c>
      <c r="D42" s="3" t="s">
        <v>350</v>
      </c>
      <c r="E42" s="3" t="s">
        <v>297</v>
      </c>
      <c r="F42" s="3" t="s">
        <v>20</v>
      </c>
      <c r="G42" s="3" t="s">
        <v>187</v>
      </c>
      <c r="H42" s="3" t="s">
        <v>132</v>
      </c>
      <c r="I42" s="6" t="n">
        <v>46228</v>
      </c>
      <c r="J42" s="5" t="s">
        <v>351</v>
      </c>
      <c r="K42" s="5" t="s">
        <v>352</v>
      </c>
      <c r="L42" s="8" t="n">
        <v>7</v>
      </c>
    </row>
    <row r="43" customFormat="false" ht="15" hidden="false" customHeight="false" outlineLevel="0" collapsed="false">
      <c r="A43" s="3" t="s">
        <v>367</v>
      </c>
      <c r="B43" s="3" t="s">
        <v>116</v>
      </c>
      <c r="C43" s="4" t="str">
        <f aca="false">IFERROR(VLOOKUP(B43,设备台账!A:B,2,0),"⚠未在台账")</f>
        <v>冲床</v>
      </c>
      <c r="D43" s="3" t="s">
        <v>311</v>
      </c>
      <c r="E43" s="3" t="s">
        <v>288</v>
      </c>
      <c r="F43" s="3" t="s">
        <v>20</v>
      </c>
      <c r="G43" s="3" t="s">
        <v>62</v>
      </c>
      <c r="H43" s="3" t="s">
        <v>58</v>
      </c>
      <c r="I43" s="6" t="n">
        <v>46228</v>
      </c>
      <c r="J43" s="5" t="s">
        <v>312</v>
      </c>
      <c r="K43" s="5" t="s">
        <v>313</v>
      </c>
      <c r="L43" s="8" t="n">
        <v>2.2</v>
      </c>
    </row>
    <row r="44" customFormat="false" ht="15" hidden="false" customHeight="false" outlineLevel="0" collapsed="false">
      <c r="A44" s="3" t="s">
        <v>368</v>
      </c>
      <c r="B44" s="3" t="s">
        <v>200</v>
      </c>
      <c r="C44" s="4" t="str">
        <f aca="false">IFERROR(VLOOKUP(B44,设备台账!A:B,2,0),"⚠未在台账")</f>
        <v>叉车</v>
      </c>
      <c r="D44" s="3" t="s">
        <v>321</v>
      </c>
      <c r="E44" s="3" t="s">
        <v>325</v>
      </c>
      <c r="F44" s="3" t="s">
        <v>20</v>
      </c>
      <c r="G44" s="3" t="s">
        <v>74</v>
      </c>
      <c r="H44" s="3" t="s">
        <v>62</v>
      </c>
      <c r="I44" s="6" t="n">
        <v>46229</v>
      </c>
      <c r="J44" s="5" t="s">
        <v>322</v>
      </c>
      <c r="K44" s="5" t="s">
        <v>323</v>
      </c>
      <c r="L44" s="8" t="n">
        <v>34.6</v>
      </c>
    </row>
    <row r="45" customFormat="false" ht="15" hidden="false" customHeight="false" outlineLevel="0" collapsed="false">
      <c r="A45" s="3" t="s">
        <v>369</v>
      </c>
      <c r="B45" s="3" t="s">
        <v>72</v>
      </c>
      <c r="C45" s="4" t="str">
        <f aca="false">IFERROR(VLOOKUP(B45,设备台账!A:B,2,0),"⚠未在台账")</f>
        <v>CNC加工中心</v>
      </c>
      <c r="D45" s="3" t="s">
        <v>350</v>
      </c>
      <c r="E45" s="3" t="s">
        <v>297</v>
      </c>
      <c r="F45" s="3" t="s">
        <v>20</v>
      </c>
      <c r="G45" s="3" t="s">
        <v>187</v>
      </c>
      <c r="H45" s="3" t="s">
        <v>62</v>
      </c>
      <c r="I45" s="6" t="n">
        <v>46229</v>
      </c>
      <c r="J45" s="5" t="s">
        <v>351</v>
      </c>
      <c r="K45" s="5" t="s">
        <v>352</v>
      </c>
      <c r="L45" s="8" t="n">
        <v>10.3</v>
      </c>
    </row>
    <row r="46" customFormat="false" ht="15" hidden="false" customHeight="false" outlineLevel="0" collapsed="false">
      <c r="A46" s="3" t="s">
        <v>370</v>
      </c>
      <c r="B46" s="3" t="s">
        <v>137</v>
      </c>
      <c r="C46" s="4" t="str">
        <f aca="false">IFERROR(VLOOKUP(B46,设备台账!A:B,2,0),"⚠未在台账")</f>
        <v>注塑机</v>
      </c>
      <c r="D46" s="3" t="s">
        <v>315</v>
      </c>
      <c r="E46" s="3" t="s">
        <v>297</v>
      </c>
      <c r="F46" s="3" t="s">
        <v>20</v>
      </c>
      <c r="G46" s="3" t="s">
        <v>53</v>
      </c>
      <c r="H46" s="3" t="s">
        <v>62</v>
      </c>
      <c r="I46" s="6" t="n">
        <v>46229</v>
      </c>
      <c r="J46" s="5" t="s">
        <v>316</v>
      </c>
      <c r="K46" s="5" t="s">
        <v>317</v>
      </c>
      <c r="L46" s="8" t="n">
        <v>2.1</v>
      </c>
    </row>
    <row r="47" customFormat="false" ht="15" hidden="false" customHeight="false" outlineLevel="0" collapsed="false">
      <c r="A47" s="3" t="s">
        <v>371</v>
      </c>
      <c r="B47" s="3" t="s">
        <v>157</v>
      </c>
      <c r="C47" s="4" t="str">
        <f aca="false">IFERROR(VLOOKUP(B47,设备台账!A:B,2,0),"⚠未在台账")</f>
        <v>输送线</v>
      </c>
      <c r="D47" s="3" t="s">
        <v>296</v>
      </c>
      <c r="E47" s="3" t="s">
        <v>288</v>
      </c>
      <c r="F47" s="3" t="s">
        <v>20</v>
      </c>
      <c r="G47" s="3" t="s">
        <v>187</v>
      </c>
      <c r="H47" s="3" t="s">
        <v>62</v>
      </c>
      <c r="I47" s="6" t="n">
        <v>46230</v>
      </c>
      <c r="J47" s="5" t="s">
        <v>298</v>
      </c>
      <c r="K47" s="5" t="s">
        <v>299</v>
      </c>
      <c r="L47" s="8" t="n">
        <v>24.7</v>
      </c>
    </row>
    <row r="48" customFormat="false" ht="15" hidden="false" customHeight="false" outlineLevel="0" collapsed="false">
      <c r="A48" s="3" t="s">
        <v>372</v>
      </c>
      <c r="B48" s="3" t="s">
        <v>196</v>
      </c>
      <c r="C48" s="4" t="str">
        <f aca="false">IFERROR(VLOOKUP(B48,设备台账!A:B,2,0),"⚠未在台账")</f>
        <v>叉车</v>
      </c>
      <c r="D48" s="3" t="s">
        <v>321</v>
      </c>
      <c r="E48" s="3" t="s">
        <v>288</v>
      </c>
      <c r="F48" s="3" t="s">
        <v>20</v>
      </c>
      <c r="G48" s="3" t="s">
        <v>74</v>
      </c>
      <c r="H48" s="3" t="s">
        <v>53</v>
      </c>
      <c r="I48" s="6" t="n">
        <v>46230</v>
      </c>
      <c r="J48" s="5" t="s">
        <v>322</v>
      </c>
      <c r="K48" s="5" t="s">
        <v>323</v>
      </c>
      <c r="L48" s="8" t="n">
        <v>34.6</v>
      </c>
    </row>
    <row r="49" customFormat="false" ht="15" hidden="false" customHeight="false" outlineLevel="0" collapsed="false">
      <c r="A49" s="3" t="s">
        <v>373</v>
      </c>
      <c r="B49" s="3" t="s">
        <v>85</v>
      </c>
      <c r="C49" s="4" t="str">
        <f aca="false">IFERROR(VLOOKUP(B49,设备台账!A:B,2,0),"⚠未在台账")</f>
        <v>数控车床</v>
      </c>
      <c r="D49" s="3" t="s">
        <v>287</v>
      </c>
      <c r="E49" s="3" t="s">
        <v>332</v>
      </c>
      <c r="F49" s="3" t="s">
        <v>20</v>
      </c>
      <c r="G49" s="3" t="s">
        <v>71</v>
      </c>
      <c r="H49" s="3" t="s">
        <v>62</v>
      </c>
      <c r="I49" s="6" t="n">
        <v>46233</v>
      </c>
      <c r="J49" s="5" t="s">
        <v>289</v>
      </c>
      <c r="K49" s="5" t="s">
        <v>290</v>
      </c>
      <c r="L49" s="8" t="n">
        <v>10.4</v>
      </c>
    </row>
    <row r="50" customFormat="false" ht="15" hidden="false" customHeight="false" outlineLevel="0" collapsed="false">
      <c r="A50" s="3" t="s">
        <v>374</v>
      </c>
      <c r="B50" s="3" t="s">
        <v>108</v>
      </c>
      <c r="C50" s="4" t="str">
        <f aca="false">IFERROR(VLOOKUP(B50,设备台账!A:B,2,0),"⚠未在台账")</f>
        <v>磨床</v>
      </c>
      <c r="D50" s="3" t="s">
        <v>335</v>
      </c>
      <c r="E50" s="3" t="s">
        <v>288</v>
      </c>
      <c r="F50" s="3" t="s">
        <v>20</v>
      </c>
      <c r="G50" s="3" t="s">
        <v>84</v>
      </c>
      <c r="H50" s="3" t="s">
        <v>71</v>
      </c>
      <c r="I50" s="6" t="n">
        <v>46234</v>
      </c>
      <c r="J50" s="5" t="s">
        <v>336</v>
      </c>
      <c r="K50" s="5" t="s">
        <v>337</v>
      </c>
      <c r="L50" s="8" t="n">
        <v>1.8</v>
      </c>
    </row>
    <row r="51" customFormat="false" ht="15" hidden="false" customHeight="false" outlineLevel="0" collapsed="false">
      <c r="A51" s="3" t="s">
        <v>375</v>
      </c>
      <c r="B51" s="3" t="s">
        <v>143</v>
      </c>
      <c r="C51" s="4" t="str">
        <f aca="false">IFERROR(VLOOKUP(B51,设备台账!A:B,2,0),"⚠未在台账")</f>
        <v>涂装线</v>
      </c>
      <c r="D51" s="3" t="s">
        <v>343</v>
      </c>
      <c r="E51" s="3" t="s">
        <v>288</v>
      </c>
      <c r="F51" s="3" t="s">
        <v>20</v>
      </c>
      <c r="G51" s="3" t="s">
        <v>62</v>
      </c>
      <c r="H51" s="3" t="s">
        <v>132</v>
      </c>
      <c r="I51" s="6" t="n">
        <v>46237</v>
      </c>
      <c r="J51" s="5" t="s">
        <v>344</v>
      </c>
      <c r="K51" s="5" t="s">
        <v>345</v>
      </c>
      <c r="L51" s="8" t="n">
        <v>2.9</v>
      </c>
    </row>
    <row r="52" customFormat="false" ht="15" hidden="false" customHeight="false" outlineLevel="0" collapsed="false">
      <c r="A52" s="3" t="s">
        <v>376</v>
      </c>
      <c r="B52" s="3" t="s">
        <v>192</v>
      </c>
      <c r="C52" s="4" t="str">
        <f aca="false">IFERROR(VLOOKUP(B52,设备台账!A:B,2,0),"⚠未在台账")</f>
        <v>叉车</v>
      </c>
      <c r="D52" s="3" t="s">
        <v>321</v>
      </c>
      <c r="E52" s="3" t="s">
        <v>288</v>
      </c>
      <c r="F52" s="3" t="s">
        <v>20</v>
      </c>
      <c r="G52" s="3" t="s">
        <v>84</v>
      </c>
      <c r="H52" s="3" t="s">
        <v>62</v>
      </c>
      <c r="I52" s="6" t="n">
        <v>46238</v>
      </c>
      <c r="J52" s="5" t="s">
        <v>322</v>
      </c>
      <c r="K52" s="5" t="s">
        <v>323</v>
      </c>
      <c r="L52" s="8" t="n">
        <v>26.9</v>
      </c>
    </row>
    <row r="53" customFormat="false" ht="15" hidden="false" customHeight="false" outlineLevel="0" collapsed="false">
      <c r="A53" s="3" t="s">
        <v>377</v>
      </c>
      <c r="B53" s="3" t="s">
        <v>85</v>
      </c>
      <c r="C53" s="4" t="str">
        <f aca="false">IFERROR(VLOOKUP(B53,设备台账!A:B,2,0),"⚠未在台账")</f>
        <v>数控车床</v>
      </c>
      <c r="D53" s="3" t="s">
        <v>287</v>
      </c>
      <c r="E53" s="3" t="s">
        <v>288</v>
      </c>
      <c r="F53" s="3" t="s">
        <v>20</v>
      </c>
      <c r="G53" s="3" t="s">
        <v>74</v>
      </c>
      <c r="H53" s="3" t="s">
        <v>187</v>
      </c>
      <c r="I53" s="6" t="n">
        <v>46239</v>
      </c>
      <c r="J53" s="5" t="s">
        <v>289</v>
      </c>
      <c r="K53" s="5" t="s">
        <v>290</v>
      </c>
      <c r="L53" s="8" t="n">
        <v>25.1</v>
      </c>
    </row>
    <row r="54" customFormat="false" ht="15" hidden="false" customHeight="false" outlineLevel="0" collapsed="false">
      <c r="A54" s="3" t="s">
        <v>378</v>
      </c>
      <c r="B54" s="3" t="s">
        <v>124</v>
      </c>
      <c r="C54" s="4" t="str">
        <f aca="false">IFERROR(VLOOKUP(B54,设备台账!A:B,2,0),"⚠未在台账")</f>
        <v>冲床</v>
      </c>
      <c r="D54" s="3" t="s">
        <v>311</v>
      </c>
      <c r="E54" s="3" t="s">
        <v>288</v>
      </c>
      <c r="F54" s="3" t="s">
        <v>20</v>
      </c>
      <c r="G54" s="3" t="s">
        <v>74</v>
      </c>
      <c r="H54" s="3" t="s">
        <v>74</v>
      </c>
      <c r="I54" s="6" t="n">
        <v>46239</v>
      </c>
      <c r="J54" s="5" t="s">
        <v>312</v>
      </c>
      <c r="K54" s="5" t="s">
        <v>313</v>
      </c>
      <c r="L54" s="8" t="n">
        <v>30.2</v>
      </c>
    </row>
    <row r="55" customFormat="false" ht="15" hidden="false" customHeight="false" outlineLevel="0" collapsed="false">
      <c r="A55" s="3" t="s">
        <v>379</v>
      </c>
      <c r="B55" s="3" t="s">
        <v>93</v>
      </c>
      <c r="C55" s="4" t="str">
        <f aca="false">IFERROR(VLOOKUP(B55,设备台账!A:B,2,0),"⚠未在台账")</f>
        <v>数控车床</v>
      </c>
      <c r="D55" s="3" t="s">
        <v>287</v>
      </c>
      <c r="E55" s="3" t="s">
        <v>332</v>
      </c>
      <c r="F55" s="3" t="s">
        <v>20</v>
      </c>
      <c r="G55" s="3" t="s">
        <v>74</v>
      </c>
      <c r="H55" s="3" t="s">
        <v>74</v>
      </c>
      <c r="I55" s="6" t="n">
        <v>46240</v>
      </c>
      <c r="J55" s="5" t="s">
        <v>289</v>
      </c>
      <c r="K55" s="5" t="s">
        <v>290</v>
      </c>
      <c r="L55" s="8" t="n">
        <v>12.3</v>
      </c>
    </row>
    <row r="56" customFormat="false" ht="15" hidden="false" customHeight="false" outlineLevel="0" collapsed="false">
      <c r="A56" s="3" t="s">
        <v>380</v>
      </c>
      <c r="B56" s="3" t="s">
        <v>188</v>
      </c>
      <c r="C56" s="4" t="str">
        <f aca="false">IFERROR(VLOOKUP(B56,设备台账!A:B,2,0),"⚠未在台账")</f>
        <v>行车</v>
      </c>
      <c r="D56" s="3" t="s">
        <v>303</v>
      </c>
      <c r="E56" s="3" t="s">
        <v>288</v>
      </c>
      <c r="F56" s="3" t="s">
        <v>20</v>
      </c>
      <c r="G56" s="3" t="s">
        <v>53</v>
      </c>
      <c r="H56" s="3" t="s">
        <v>62</v>
      </c>
      <c r="I56" s="6" t="n">
        <v>46242</v>
      </c>
      <c r="J56" s="5" t="s">
        <v>304</v>
      </c>
      <c r="K56" s="5" t="s">
        <v>305</v>
      </c>
      <c r="L56" s="8" t="n">
        <v>28.1</v>
      </c>
    </row>
    <row r="57" customFormat="false" ht="15" hidden="false" customHeight="false" outlineLevel="0" collapsed="false">
      <c r="A57" s="3" t="s">
        <v>381</v>
      </c>
      <c r="B57" s="3" t="s">
        <v>85</v>
      </c>
      <c r="C57" s="4" t="str">
        <f aca="false">IFERROR(VLOOKUP(B57,设备台账!A:B,2,0),"⚠未在台账")</f>
        <v>数控车床</v>
      </c>
      <c r="D57" s="3" t="s">
        <v>287</v>
      </c>
      <c r="E57" s="3" t="s">
        <v>288</v>
      </c>
      <c r="F57" s="3" t="s">
        <v>20</v>
      </c>
      <c r="G57" s="3" t="s">
        <v>187</v>
      </c>
      <c r="H57" s="3" t="s">
        <v>74</v>
      </c>
      <c r="I57" s="6" t="n">
        <v>46245</v>
      </c>
      <c r="J57" s="5" t="s">
        <v>289</v>
      </c>
      <c r="K57" s="5" t="s">
        <v>290</v>
      </c>
      <c r="L57" s="8" t="n">
        <v>23.8</v>
      </c>
    </row>
    <row r="58" customFormat="false" ht="15" hidden="false" customHeight="false" outlineLevel="0" collapsed="false">
      <c r="A58" s="3" t="s">
        <v>382</v>
      </c>
      <c r="B58" s="3" t="s">
        <v>161</v>
      </c>
      <c r="C58" s="4" t="str">
        <f aca="false">IFERROR(VLOOKUP(B58,设备台账!A:B,2,0),"⚠未在台账")</f>
        <v>输送线</v>
      </c>
      <c r="D58" s="3" t="s">
        <v>296</v>
      </c>
      <c r="E58" s="3" t="s">
        <v>288</v>
      </c>
      <c r="F58" s="3" t="s">
        <v>20</v>
      </c>
      <c r="G58" s="3" t="s">
        <v>62</v>
      </c>
      <c r="H58" s="3" t="s">
        <v>74</v>
      </c>
      <c r="I58" s="6" t="n">
        <v>46246</v>
      </c>
      <c r="J58" s="5" t="s">
        <v>298</v>
      </c>
      <c r="K58" s="5" t="s">
        <v>299</v>
      </c>
      <c r="L58" s="8" t="n">
        <v>15.9</v>
      </c>
    </row>
    <row r="59" customFormat="false" ht="15" hidden="false" customHeight="false" outlineLevel="0" collapsed="false">
      <c r="A59" s="3" t="s">
        <v>383</v>
      </c>
      <c r="B59" s="3" t="s">
        <v>120</v>
      </c>
      <c r="C59" s="4" t="str">
        <f aca="false">IFERROR(VLOOKUP(B59,设备台账!A:B,2,0),"⚠未在台账")</f>
        <v>冲床</v>
      </c>
      <c r="D59" s="3" t="s">
        <v>311</v>
      </c>
      <c r="E59" s="3" t="s">
        <v>297</v>
      </c>
      <c r="F59" s="3" t="s">
        <v>20</v>
      </c>
      <c r="G59" s="3" t="s">
        <v>74</v>
      </c>
      <c r="H59" s="3" t="s">
        <v>187</v>
      </c>
      <c r="I59" s="6" t="n">
        <v>46249</v>
      </c>
      <c r="J59" s="5" t="s">
        <v>312</v>
      </c>
      <c r="K59" s="5" t="s">
        <v>313</v>
      </c>
      <c r="L59" s="8" t="n">
        <v>35.2</v>
      </c>
    </row>
    <row r="60" customFormat="false" ht="15" hidden="false" customHeight="false" outlineLevel="0" collapsed="false">
      <c r="A60" s="3" t="s">
        <v>384</v>
      </c>
      <c r="B60" s="3" t="s">
        <v>105</v>
      </c>
      <c r="C60" s="4" t="str">
        <f aca="false">IFERROR(VLOOKUP(B60,设备台账!A:B,2,0),"⚠未在台账")</f>
        <v>磨床</v>
      </c>
      <c r="D60" s="3" t="s">
        <v>335</v>
      </c>
      <c r="E60" s="3" t="s">
        <v>325</v>
      </c>
      <c r="F60" s="3" t="s">
        <v>20</v>
      </c>
      <c r="G60" s="3" t="s">
        <v>58</v>
      </c>
      <c r="H60" s="3" t="s">
        <v>84</v>
      </c>
      <c r="I60" s="6" t="n">
        <v>46249</v>
      </c>
      <c r="J60" s="5" t="s">
        <v>336</v>
      </c>
      <c r="K60" s="5" t="s">
        <v>337</v>
      </c>
      <c r="L60" s="8" t="n">
        <v>14.3</v>
      </c>
    </row>
    <row r="61" customFormat="false" ht="15" hidden="false" customHeight="false" outlineLevel="0" collapsed="false">
      <c r="A61" s="3" t="s">
        <v>385</v>
      </c>
      <c r="B61" s="3" t="s">
        <v>149</v>
      </c>
      <c r="C61" s="4" t="str">
        <f aca="false">IFERROR(VLOOKUP(B61,设备台账!A:B,2,0),"⚠未在台账")</f>
        <v>输送线</v>
      </c>
      <c r="D61" s="3" t="s">
        <v>296</v>
      </c>
      <c r="E61" s="3" t="s">
        <v>297</v>
      </c>
      <c r="F61" s="3" t="s">
        <v>20</v>
      </c>
      <c r="G61" s="3" t="s">
        <v>53</v>
      </c>
      <c r="H61" s="3" t="s">
        <v>132</v>
      </c>
      <c r="I61" s="6" t="n">
        <v>46250</v>
      </c>
      <c r="J61" s="5" t="s">
        <v>298</v>
      </c>
      <c r="K61" s="5" t="s">
        <v>299</v>
      </c>
      <c r="L61" s="8" t="n">
        <v>28.9</v>
      </c>
    </row>
    <row r="62" customFormat="false" ht="15" hidden="false" customHeight="false" outlineLevel="0" collapsed="false">
      <c r="A62" s="3" t="s">
        <v>386</v>
      </c>
      <c r="B62" s="3" t="s">
        <v>178</v>
      </c>
      <c r="C62" s="4" t="str">
        <f aca="false">IFERROR(VLOOKUP(B62,设备台账!A:B,2,0),"⚠未在台账")</f>
        <v>冷干机</v>
      </c>
      <c r="D62" s="3" t="s">
        <v>307</v>
      </c>
      <c r="E62" s="3" t="s">
        <v>288</v>
      </c>
      <c r="F62" s="3" t="s">
        <v>20</v>
      </c>
      <c r="G62" s="3" t="s">
        <v>62</v>
      </c>
      <c r="H62" s="3" t="s">
        <v>132</v>
      </c>
      <c r="I62" s="6" t="n">
        <v>46251</v>
      </c>
      <c r="J62" s="5" t="s">
        <v>308</v>
      </c>
      <c r="K62" s="5" t="s">
        <v>309</v>
      </c>
      <c r="L62" s="8" t="n">
        <v>21.2</v>
      </c>
    </row>
    <row r="63" customFormat="false" ht="15" hidden="false" customHeight="false" outlineLevel="0" collapsed="false">
      <c r="A63" s="3" t="s">
        <v>387</v>
      </c>
      <c r="B63" s="3" t="s">
        <v>65</v>
      </c>
      <c r="C63" s="4" t="str">
        <f aca="false">IFERROR(VLOOKUP(B63,设备台账!A:B,2,0),"⚠未在台账")</f>
        <v>CNC加工中心</v>
      </c>
      <c r="D63" s="3" t="s">
        <v>350</v>
      </c>
      <c r="E63" s="3" t="s">
        <v>297</v>
      </c>
      <c r="F63" s="3" t="s">
        <v>20</v>
      </c>
      <c r="G63" s="3" t="s">
        <v>187</v>
      </c>
      <c r="H63" s="3" t="s">
        <v>84</v>
      </c>
      <c r="I63" s="6" t="n">
        <v>46254</v>
      </c>
      <c r="J63" s="5" t="s">
        <v>351</v>
      </c>
      <c r="K63" s="5" t="s">
        <v>352</v>
      </c>
      <c r="L63" s="8" t="n">
        <v>18.5</v>
      </c>
    </row>
    <row r="64" customFormat="false" ht="15" hidden="false" customHeight="false" outlineLevel="0" collapsed="false">
      <c r="A64" s="3" t="s">
        <v>388</v>
      </c>
      <c r="B64" s="3" t="s">
        <v>188</v>
      </c>
      <c r="C64" s="4" t="str">
        <f aca="false">IFERROR(VLOOKUP(B64,设备台账!A:B,2,0),"⚠未在台账")</f>
        <v>行车</v>
      </c>
      <c r="D64" s="3" t="s">
        <v>303</v>
      </c>
      <c r="E64" s="3" t="s">
        <v>325</v>
      </c>
      <c r="F64" s="3" t="s">
        <v>20</v>
      </c>
      <c r="G64" s="3" t="s">
        <v>74</v>
      </c>
      <c r="H64" s="3" t="s">
        <v>132</v>
      </c>
      <c r="I64" s="6" t="n">
        <v>46256</v>
      </c>
      <c r="J64" s="5" t="s">
        <v>304</v>
      </c>
      <c r="K64" s="5" t="s">
        <v>305</v>
      </c>
      <c r="L64" s="8" t="n">
        <v>17.3</v>
      </c>
    </row>
    <row r="65" customFormat="false" ht="15" hidden="false" customHeight="false" outlineLevel="0" collapsed="false">
      <c r="A65" s="3" t="s">
        <v>389</v>
      </c>
      <c r="B65" s="3" t="s">
        <v>198</v>
      </c>
      <c r="C65" s="4" t="str">
        <f aca="false">IFERROR(VLOOKUP(B65,设备台账!A:B,2,0),"⚠未在台账")</f>
        <v>叉车</v>
      </c>
      <c r="D65" s="3" t="s">
        <v>321</v>
      </c>
      <c r="E65" s="3" t="s">
        <v>332</v>
      </c>
      <c r="F65" s="3" t="s">
        <v>20</v>
      </c>
      <c r="G65" s="3" t="s">
        <v>74</v>
      </c>
      <c r="H65" s="3" t="s">
        <v>53</v>
      </c>
      <c r="I65" s="6" t="n">
        <v>46256</v>
      </c>
      <c r="J65" s="5" t="s">
        <v>322</v>
      </c>
      <c r="K65" s="5" t="s">
        <v>323</v>
      </c>
      <c r="L65" s="8" t="n">
        <v>33.3</v>
      </c>
    </row>
    <row r="66" customFormat="false" ht="15" hidden="false" customHeight="false" outlineLevel="0" collapsed="false">
      <c r="A66" s="3" t="s">
        <v>390</v>
      </c>
      <c r="B66" s="3" t="s">
        <v>120</v>
      </c>
      <c r="C66" s="4" t="str">
        <f aca="false">IFERROR(VLOOKUP(B66,设备台账!A:B,2,0),"⚠未在台账")</f>
        <v>冲床</v>
      </c>
      <c r="D66" s="3" t="s">
        <v>311</v>
      </c>
      <c r="E66" s="3" t="s">
        <v>297</v>
      </c>
      <c r="F66" s="3" t="s">
        <v>20</v>
      </c>
      <c r="G66" s="3" t="s">
        <v>74</v>
      </c>
      <c r="H66" s="3" t="s">
        <v>132</v>
      </c>
      <c r="I66" s="6" t="n">
        <v>46258</v>
      </c>
      <c r="J66" s="5" t="s">
        <v>312</v>
      </c>
      <c r="K66" s="5" t="s">
        <v>313</v>
      </c>
      <c r="L66" s="8" t="n">
        <v>35.4</v>
      </c>
    </row>
    <row r="67" customFormat="false" ht="15" hidden="false" customHeight="false" outlineLevel="0" collapsed="false">
      <c r="A67" s="3" t="s">
        <v>391</v>
      </c>
      <c r="B67" s="3" t="s">
        <v>133</v>
      </c>
      <c r="C67" s="4" t="str">
        <f aca="false">IFERROR(VLOOKUP(B67,设备台账!A:B,2,0),"⚠未在台账")</f>
        <v>注塑机</v>
      </c>
      <c r="D67" s="3" t="s">
        <v>315</v>
      </c>
      <c r="E67" s="3" t="s">
        <v>332</v>
      </c>
      <c r="F67" s="3" t="s">
        <v>20</v>
      </c>
      <c r="G67" s="3" t="s">
        <v>53</v>
      </c>
      <c r="H67" s="3" t="s">
        <v>132</v>
      </c>
      <c r="I67" s="6" t="n">
        <v>46259</v>
      </c>
      <c r="J67" s="5" t="s">
        <v>316</v>
      </c>
      <c r="K67" s="5" t="s">
        <v>317</v>
      </c>
      <c r="L67" s="8" t="n">
        <v>10.7</v>
      </c>
    </row>
    <row r="68" customFormat="false" ht="15" hidden="false" customHeight="false" outlineLevel="0" collapsed="false">
      <c r="A68" s="3" t="s">
        <v>392</v>
      </c>
      <c r="B68" s="3" t="s">
        <v>196</v>
      </c>
      <c r="C68" s="4" t="str">
        <f aca="false">IFERROR(VLOOKUP(B68,设备台账!A:B,2,0),"⚠未在台账")</f>
        <v>叉车</v>
      </c>
      <c r="D68" s="3" t="s">
        <v>321</v>
      </c>
      <c r="E68" s="3" t="s">
        <v>325</v>
      </c>
      <c r="F68" s="3" t="s">
        <v>20</v>
      </c>
      <c r="G68" s="3" t="s">
        <v>74</v>
      </c>
      <c r="H68" s="3" t="s">
        <v>84</v>
      </c>
      <c r="I68" s="6" t="n">
        <v>46259</v>
      </c>
      <c r="J68" s="5" t="s">
        <v>322</v>
      </c>
      <c r="K68" s="5" t="s">
        <v>323</v>
      </c>
      <c r="L68" s="8" t="n">
        <v>20.8</v>
      </c>
    </row>
    <row r="69" customFormat="false" ht="15" hidden="false" customHeight="false" outlineLevel="0" collapsed="false">
      <c r="A69" s="3" t="s">
        <v>393</v>
      </c>
      <c r="B69" s="3" t="s">
        <v>63</v>
      </c>
      <c r="C69" s="4" t="str">
        <f aca="false">IFERROR(VLOOKUP(B69,设备台账!A:B,2,0),"⚠未在台账")</f>
        <v>CNC加工中心</v>
      </c>
      <c r="D69" s="3" t="s">
        <v>350</v>
      </c>
      <c r="E69" s="3" t="s">
        <v>325</v>
      </c>
      <c r="F69" s="3" t="s">
        <v>20</v>
      </c>
      <c r="G69" s="3" t="s">
        <v>132</v>
      </c>
      <c r="H69" s="3" t="s">
        <v>71</v>
      </c>
      <c r="I69" s="6" t="n">
        <v>46259</v>
      </c>
      <c r="J69" s="5" t="s">
        <v>351</v>
      </c>
      <c r="K69" s="5" t="s">
        <v>352</v>
      </c>
      <c r="L69" s="8" t="n">
        <v>36</v>
      </c>
    </row>
    <row r="70" customFormat="false" ht="15" hidden="false" customHeight="false" outlineLevel="0" collapsed="false">
      <c r="A70" s="3" t="s">
        <v>394</v>
      </c>
      <c r="B70" s="3" t="s">
        <v>75</v>
      </c>
      <c r="C70" s="4" t="str">
        <f aca="false">IFERROR(VLOOKUP(B70,设备台账!A:B,2,0),"⚠未在台账")</f>
        <v>CNC加工中心</v>
      </c>
      <c r="D70" s="3" t="s">
        <v>350</v>
      </c>
      <c r="E70" s="3" t="s">
        <v>288</v>
      </c>
      <c r="F70" s="3" t="s">
        <v>14</v>
      </c>
      <c r="G70" s="3" t="s">
        <v>71</v>
      </c>
      <c r="H70" s="3" t="s">
        <v>74</v>
      </c>
      <c r="I70" s="6" t="n">
        <v>46264</v>
      </c>
      <c r="J70" s="5"/>
      <c r="K70" s="5"/>
      <c r="L70" s="8" t="n">
        <v>27.9</v>
      </c>
    </row>
    <row r="71" customFormat="false" ht="15" hidden="false" customHeight="false" outlineLevel="0" collapsed="false">
      <c r="A71" s="3" t="s">
        <v>395</v>
      </c>
      <c r="B71" s="3" t="s">
        <v>128</v>
      </c>
      <c r="C71" s="4" t="str">
        <f aca="false">IFERROR(VLOOKUP(B71,设备台账!A:B,2,0),"⚠未在台账")</f>
        <v>注塑机</v>
      </c>
      <c r="D71" s="3" t="s">
        <v>315</v>
      </c>
      <c r="E71" s="3" t="s">
        <v>297</v>
      </c>
      <c r="F71" s="3" t="s">
        <v>11</v>
      </c>
      <c r="G71" s="3" t="s">
        <v>58</v>
      </c>
      <c r="H71" s="3"/>
      <c r="I71" s="6" t="n">
        <v>46264</v>
      </c>
      <c r="J71" s="5"/>
      <c r="K71" s="5"/>
      <c r="L71" s="8" t="n">
        <v>13.2</v>
      </c>
    </row>
    <row r="72" customFormat="false" ht="15" hidden="false" customHeight="false" outlineLevel="0" collapsed="false">
      <c r="A72" s="3" t="s">
        <v>396</v>
      </c>
      <c r="B72" s="3" t="s">
        <v>185</v>
      </c>
      <c r="C72" s="4" t="str">
        <f aca="false">IFERROR(VLOOKUP(B72,设备台账!A:B,2,0),"⚠未在台账")</f>
        <v>行车</v>
      </c>
      <c r="D72" s="3" t="s">
        <v>303</v>
      </c>
      <c r="E72" s="3" t="s">
        <v>332</v>
      </c>
      <c r="F72" s="3" t="s">
        <v>11</v>
      </c>
      <c r="G72" s="3" t="s">
        <v>132</v>
      </c>
      <c r="H72" s="3"/>
      <c r="I72" s="6" t="n">
        <v>46264</v>
      </c>
      <c r="J72" s="5"/>
      <c r="K72" s="5"/>
      <c r="L72" s="8" t="n">
        <v>29</v>
      </c>
    </row>
    <row r="73" customFormat="false" ht="15" hidden="false" customHeight="false" outlineLevel="0" collapsed="false">
      <c r="A73" s="3" t="s">
        <v>397</v>
      </c>
      <c r="B73" s="3" t="s">
        <v>173</v>
      </c>
      <c r="C73" s="4" t="str">
        <f aca="false">IFERROR(VLOOKUP(B73,设备台账!A:B,2,0),"⚠未在台账")</f>
        <v>空压机</v>
      </c>
      <c r="D73" s="3" t="s">
        <v>328</v>
      </c>
      <c r="E73" s="3" t="s">
        <v>297</v>
      </c>
      <c r="F73" s="3" t="s">
        <v>14</v>
      </c>
      <c r="G73" s="3" t="s">
        <v>74</v>
      </c>
      <c r="H73" s="3" t="s">
        <v>53</v>
      </c>
      <c r="I73" s="6" t="n">
        <v>46265</v>
      </c>
      <c r="J73" s="5"/>
      <c r="K73" s="5"/>
      <c r="L73" s="8" t="n">
        <v>25.4</v>
      </c>
    </row>
    <row r="74" customFormat="false" ht="15" hidden="false" customHeight="false" outlineLevel="0" collapsed="false">
      <c r="A74" s="3" t="s">
        <v>398</v>
      </c>
      <c r="B74" s="3" t="s">
        <v>78</v>
      </c>
      <c r="C74" s="4" t="str">
        <f aca="false">IFERROR(VLOOKUP(B74,设备台账!A:B,2,0),"⚠未在台账")</f>
        <v>数控车床</v>
      </c>
      <c r="D74" s="3" t="s">
        <v>287</v>
      </c>
      <c r="E74" s="3" t="s">
        <v>332</v>
      </c>
      <c r="F74" s="3" t="s">
        <v>8</v>
      </c>
      <c r="G74" s="3" t="s">
        <v>62</v>
      </c>
      <c r="H74" s="3"/>
      <c r="I74" s="6" t="n">
        <v>46265</v>
      </c>
      <c r="J74" s="5"/>
      <c r="K74" s="5"/>
      <c r="L74" s="8" t="n">
        <v>36.9</v>
      </c>
    </row>
    <row r="75" customFormat="false" ht="15" hidden="false" customHeight="false" outlineLevel="0" collapsed="false">
      <c r="A75" s="3" t="s">
        <v>399</v>
      </c>
      <c r="B75" s="3" t="s">
        <v>85</v>
      </c>
      <c r="C75" s="4" t="str">
        <f aca="false">IFERROR(VLOOKUP(B75,设备台账!A:B,2,0),"⚠未在台账")</f>
        <v>数控车床</v>
      </c>
      <c r="D75" s="3" t="s">
        <v>287</v>
      </c>
      <c r="E75" s="3" t="s">
        <v>297</v>
      </c>
      <c r="F75" s="3" t="s">
        <v>17</v>
      </c>
      <c r="G75" s="3" t="s">
        <v>71</v>
      </c>
      <c r="H75" s="3" t="s">
        <v>58</v>
      </c>
      <c r="I75" s="6" t="n">
        <v>46265</v>
      </c>
      <c r="J75" s="5"/>
      <c r="K75" s="5"/>
      <c r="L75" s="8" t="n">
        <v>37</v>
      </c>
    </row>
    <row r="76" customFormat="false" ht="15" hidden="false" customHeight="false" outlineLevel="0" collapsed="false">
      <c r="A76" s="3" t="s">
        <v>400</v>
      </c>
      <c r="B76" s="3" t="s">
        <v>98</v>
      </c>
      <c r="C76" s="4" t="str">
        <f aca="false">IFERROR(VLOOKUP(B76,设备台账!A:B,2,0),"⚠未在台账")</f>
        <v>数控车床</v>
      </c>
      <c r="D76" s="3" t="s">
        <v>287</v>
      </c>
      <c r="E76" s="3" t="s">
        <v>288</v>
      </c>
      <c r="F76" s="3" t="s">
        <v>8</v>
      </c>
      <c r="G76" s="3" t="s">
        <v>74</v>
      </c>
      <c r="H76" s="3"/>
      <c r="I76" s="6" t="n">
        <v>46266</v>
      </c>
      <c r="J76" s="5"/>
      <c r="K76" s="5"/>
      <c r="L76" s="8" t="n">
        <v>7.2</v>
      </c>
    </row>
    <row r="77" customFormat="false" ht="15" hidden="false" customHeight="false" outlineLevel="0" collapsed="false">
      <c r="A77" s="3" t="s">
        <v>401</v>
      </c>
      <c r="B77" s="3" t="s">
        <v>206</v>
      </c>
      <c r="C77" s="4" t="str">
        <f aca="false">IFERROR(VLOOKUP(B77,设备台账!A:B,2,0),"⚠未在台账")</f>
        <v>检测设备</v>
      </c>
      <c r="D77" s="3" t="s">
        <v>292</v>
      </c>
      <c r="E77" s="3" t="s">
        <v>297</v>
      </c>
      <c r="F77" s="3" t="s">
        <v>14</v>
      </c>
      <c r="G77" s="3" t="s">
        <v>84</v>
      </c>
      <c r="H77" s="3" t="s">
        <v>71</v>
      </c>
      <c r="I77" s="6" t="n">
        <v>46267</v>
      </c>
      <c r="J77" s="5"/>
      <c r="K77" s="5"/>
      <c r="L77" s="8" t="n">
        <v>2.3</v>
      </c>
    </row>
    <row r="78" customFormat="false" ht="15" hidden="false" customHeight="false" outlineLevel="0" collapsed="false">
      <c r="A78" s="3" t="s">
        <v>402</v>
      </c>
      <c r="B78" s="3" t="s">
        <v>114</v>
      </c>
      <c r="C78" s="4" t="str">
        <f aca="false">IFERROR(VLOOKUP(B78,设备台账!A:B,2,0),"⚠未在台账")</f>
        <v>磨床</v>
      </c>
      <c r="D78" s="3" t="s">
        <v>335</v>
      </c>
      <c r="E78" s="3" t="s">
        <v>297</v>
      </c>
      <c r="F78" s="3" t="s">
        <v>8</v>
      </c>
      <c r="G78" s="3" t="s">
        <v>71</v>
      </c>
      <c r="H78" s="3"/>
      <c r="I78" s="6" t="n">
        <v>46267</v>
      </c>
      <c r="J78" s="5"/>
      <c r="K78" s="5"/>
      <c r="L78" s="8" t="n">
        <v>7.6</v>
      </c>
    </row>
    <row r="79" customFormat="false" ht="15" hidden="false" customHeight="false" outlineLevel="0" collapsed="false">
      <c r="A79" s="3" t="s">
        <v>403</v>
      </c>
      <c r="B79" s="3" t="s">
        <v>126</v>
      </c>
      <c r="C79" s="4" t="str">
        <f aca="false">IFERROR(VLOOKUP(B79,设备台账!A:B,2,0),"⚠未在台账")</f>
        <v>冲床</v>
      </c>
      <c r="D79" s="3" t="s">
        <v>311</v>
      </c>
      <c r="E79" s="3" t="s">
        <v>332</v>
      </c>
      <c r="F79" s="3" t="s">
        <v>11</v>
      </c>
      <c r="G79" s="3" t="s">
        <v>62</v>
      </c>
      <c r="H79" s="3"/>
      <c r="I79" s="6" t="n">
        <v>46267</v>
      </c>
      <c r="J79" s="5"/>
      <c r="K79" s="5"/>
      <c r="L79" s="8" t="n">
        <v>3.2</v>
      </c>
    </row>
    <row r="80" customFormat="false" ht="15" hidden="false" customHeight="false" outlineLevel="0" collapsed="false">
      <c r="A80" s="3" t="s">
        <v>404</v>
      </c>
      <c r="B80" s="3" t="s">
        <v>192</v>
      </c>
      <c r="C80" s="4" t="str">
        <f aca="false">IFERROR(VLOOKUP(B80,设备台账!A:B,2,0),"⚠未在台账")</f>
        <v>叉车</v>
      </c>
      <c r="D80" s="3" t="s">
        <v>321</v>
      </c>
      <c r="E80" s="3" t="s">
        <v>288</v>
      </c>
      <c r="F80" s="3" t="s">
        <v>17</v>
      </c>
      <c r="G80" s="3" t="s">
        <v>132</v>
      </c>
      <c r="H80" s="3" t="s">
        <v>62</v>
      </c>
      <c r="I80" s="6" t="n">
        <v>46268</v>
      </c>
      <c r="J80" s="5"/>
      <c r="K80" s="5"/>
      <c r="L80" s="8" t="n">
        <v>23.8</v>
      </c>
    </row>
    <row r="81" customFormat="false" ht="15" hidden="false" customHeight="false" outlineLevel="0" collapsed="false">
      <c r="A81" s="3" t="s">
        <v>405</v>
      </c>
      <c r="B81" s="3" t="s">
        <v>126</v>
      </c>
      <c r="C81" s="4" t="str">
        <f aca="false">IFERROR(VLOOKUP(B81,设备台账!A:B,2,0),"⚠未在台账")</f>
        <v>冲床</v>
      </c>
      <c r="D81" s="3" t="s">
        <v>311</v>
      </c>
      <c r="E81" s="3" t="s">
        <v>297</v>
      </c>
      <c r="F81" s="3" t="s">
        <v>17</v>
      </c>
      <c r="G81" s="3" t="s">
        <v>71</v>
      </c>
      <c r="H81" s="3" t="s">
        <v>62</v>
      </c>
      <c r="I81" s="6" t="n">
        <v>46268</v>
      </c>
      <c r="J81" s="5"/>
      <c r="K81" s="5"/>
      <c r="L81" s="8" t="n">
        <v>12</v>
      </c>
    </row>
    <row r="82" customFormat="false" ht="15" hidden="false" customHeight="false" outlineLevel="0" collapsed="false">
      <c r="A82" s="3" t="s">
        <v>406</v>
      </c>
      <c r="B82" s="3" t="s">
        <v>72</v>
      </c>
      <c r="C82" s="4" t="str">
        <f aca="false">IFERROR(VLOOKUP(B82,设备台账!A:B,2,0),"⚠未在台账")</f>
        <v>CNC加工中心</v>
      </c>
      <c r="D82" s="3" t="s">
        <v>350</v>
      </c>
      <c r="E82" s="3" t="s">
        <v>288</v>
      </c>
      <c r="F82" s="3" t="s">
        <v>11</v>
      </c>
      <c r="G82" s="3" t="s">
        <v>62</v>
      </c>
      <c r="H82" s="3"/>
      <c r="I82" s="6" t="n">
        <v>46269</v>
      </c>
      <c r="J82" s="5"/>
      <c r="K82" s="5"/>
      <c r="L82" s="8" t="n">
        <v>38.4</v>
      </c>
    </row>
    <row r="83" customFormat="false" ht="15" hidden="false" customHeight="false" outlineLevel="0" collapsed="false">
      <c r="A83" s="3" t="s">
        <v>407</v>
      </c>
      <c r="B83" s="3" t="s">
        <v>116</v>
      </c>
      <c r="C83" s="4" t="str">
        <f aca="false">IFERROR(VLOOKUP(B83,设备台账!A:B,2,0),"⚠未在台账")</f>
        <v>冲床</v>
      </c>
      <c r="D83" s="3" t="s">
        <v>311</v>
      </c>
      <c r="E83" s="3" t="s">
        <v>288</v>
      </c>
      <c r="F83" s="3" t="s">
        <v>14</v>
      </c>
      <c r="G83" s="3" t="s">
        <v>53</v>
      </c>
      <c r="H83" s="3" t="s">
        <v>84</v>
      </c>
      <c r="I83" s="6" t="n">
        <v>46269</v>
      </c>
      <c r="J83" s="5"/>
      <c r="K83" s="5"/>
      <c r="L83" s="8" t="n">
        <v>15.8</v>
      </c>
    </row>
    <row r="84" customFormat="false" ht="15" hidden="false" customHeight="false" outlineLevel="0" collapsed="false">
      <c r="A84" s="3" t="s">
        <v>408</v>
      </c>
      <c r="B84" s="3" t="s">
        <v>93</v>
      </c>
      <c r="C84" s="4" t="str">
        <f aca="false">IFERROR(VLOOKUP(B84,设备台账!A:B,2,0),"⚠未在台账")</f>
        <v>数控车床</v>
      </c>
      <c r="D84" s="3" t="s">
        <v>287</v>
      </c>
      <c r="E84" s="3" t="s">
        <v>332</v>
      </c>
      <c r="F84" s="3" t="s">
        <v>8</v>
      </c>
      <c r="G84" s="3" t="s">
        <v>58</v>
      </c>
      <c r="H84" s="3"/>
      <c r="I84" s="6" t="n">
        <v>46271</v>
      </c>
      <c r="J84" s="5"/>
      <c r="K84" s="5"/>
      <c r="L84" s="8" t="n">
        <v>17.4</v>
      </c>
    </row>
    <row r="85" customFormat="false" ht="15" hidden="false" customHeight="false" outlineLevel="0" collapsed="false">
      <c r="A85" s="3" t="s">
        <v>409</v>
      </c>
      <c r="B85" s="3" t="s">
        <v>206</v>
      </c>
      <c r="C85" s="4" t="str">
        <f aca="false">IFERROR(VLOOKUP(B85,设备台账!A:B,2,0),"⚠未在台账")</f>
        <v>检测设备</v>
      </c>
      <c r="D85" s="3" t="s">
        <v>292</v>
      </c>
      <c r="E85" s="3" t="s">
        <v>325</v>
      </c>
      <c r="F85" s="3" t="s">
        <v>14</v>
      </c>
      <c r="G85" s="3" t="s">
        <v>58</v>
      </c>
      <c r="H85" s="3" t="s">
        <v>53</v>
      </c>
      <c r="I85" s="6" t="n">
        <v>46271</v>
      </c>
      <c r="J85" s="5"/>
      <c r="K85" s="5"/>
      <c r="L85" s="8" t="n">
        <v>7.1</v>
      </c>
    </row>
    <row r="86" customFormat="false" ht="15" hidden="false" customHeight="false" outlineLevel="0" collapsed="false">
      <c r="A86" s="3" t="s">
        <v>410</v>
      </c>
      <c r="B86" s="3" t="s">
        <v>103</v>
      </c>
      <c r="C86" s="4" t="str">
        <f aca="false">IFERROR(VLOOKUP(B86,设备台账!A:B,2,0),"⚠未在台账")</f>
        <v>数控车床</v>
      </c>
      <c r="D86" s="3" t="s">
        <v>287</v>
      </c>
      <c r="E86" s="3" t="s">
        <v>332</v>
      </c>
      <c r="F86" s="3" t="s">
        <v>14</v>
      </c>
      <c r="G86" s="3" t="s">
        <v>58</v>
      </c>
      <c r="H86" s="3" t="s">
        <v>58</v>
      </c>
      <c r="I86" s="6" t="n">
        <v>46272</v>
      </c>
      <c r="J86" s="5"/>
      <c r="K86" s="5"/>
      <c r="L86" s="8" t="n">
        <v>14.7</v>
      </c>
    </row>
    <row r="87" customFormat="false" ht="15" hidden="false" customHeight="false" outlineLevel="0" collapsed="false">
      <c r="A87" s="3" t="s">
        <v>411</v>
      </c>
      <c r="B87" s="3" t="s">
        <v>108</v>
      </c>
      <c r="C87" s="4" t="str">
        <f aca="false">IFERROR(VLOOKUP(B87,设备台账!A:B,2,0),"⚠未在台账")</f>
        <v>磨床</v>
      </c>
      <c r="D87" s="3" t="s">
        <v>335</v>
      </c>
      <c r="E87" s="3" t="s">
        <v>288</v>
      </c>
      <c r="F87" s="3" t="s">
        <v>11</v>
      </c>
      <c r="G87" s="3" t="s">
        <v>53</v>
      </c>
      <c r="H87" s="3"/>
      <c r="I87" s="6" t="n">
        <v>46272</v>
      </c>
      <c r="J87" s="5"/>
      <c r="K87" s="5"/>
      <c r="L87" s="8" t="n">
        <v>26.2</v>
      </c>
    </row>
    <row r="88" customFormat="false" ht="15" hidden="false" customHeight="false" outlineLevel="0" collapsed="false">
      <c r="A88" s="3" t="s">
        <v>412</v>
      </c>
      <c r="B88" s="3" t="s">
        <v>202</v>
      </c>
      <c r="C88" s="4" t="str">
        <f aca="false">IFERROR(VLOOKUP(B88,设备台账!A:B,2,0),"⚠未在台账")</f>
        <v>检测设备</v>
      </c>
      <c r="D88" s="3" t="s">
        <v>292</v>
      </c>
      <c r="E88" s="3" t="s">
        <v>297</v>
      </c>
      <c r="F88" s="3" t="s">
        <v>8</v>
      </c>
      <c r="G88" s="3" t="s">
        <v>187</v>
      </c>
      <c r="H88" s="3"/>
      <c r="I88" s="6" t="n">
        <v>46273</v>
      </c>
      <c r="J88" s="5"/>
      <c r="K88" s="5"/>
      <c r="L88" s="8" t="n">
        <v>19.4</v>
      </c>
    </row>
    <row r="89" customFormat="false" ht="15" hidden="false" customHeight="false" outlineLevel="0" collapsed="false">
      <c r="A89" s="3" t="s">
        <v>413</v>
      </c>
      <c r="B89" s="3" t="s">
        <v>128</v>
      </c>
      <c r="C89" s="4" t="str">
        <f aca="false">IFERROR(VLOOKUP(B89,设备台账!A:B,2,0),"⚠未在台账")</f>
        <v>注塑机</v>
      </c>
      <c r="D89" s="3" t="s">
        <v>315</v>
      </c>
      <c r="E89" s="3" t="s">
        <v>297</v>
      </c>
      <c r="F89" s="3" t="s">
        <v>17</v>
      </c>
      <c r="G89" s="3" t="s">
        <v>53</v>
      </c>
      <c r="H89" s="3" t="s">
        <v>62</v>
      </c>
      <c r="I89" s="6" t="n">
        <v>46273</v>
      </c>
      <c r="J89" s="5"/>
      <c r="K89" s="5"/>
      <c r="L89" s="8" t="n">
        <v>32.7</v>
      </c>
    </row>
    <row r="90" customFormat="false" ht="15" hidden="false" customHeight="false" outlineLevel="0" collapsed="false">
      <c r="A90" s="3" t="s">
        <v>414</v>
      </c>
      <c r="B90" s="3" t="s">
        <v>135</v>
      </c>
      <c r="C90" s="4" t="str">
        <f aca="false">IFERROR(VLOOKUP(B90,设备台账!A:B,2,0),"⚠未在台账")</f>
        <v>注塑机</v>
      </c>
      <c r="D90" s="3" t="s">
        <v>315</v>
      </c>
      <c r="E90" s="3" t="s">
        <v>297</v>
      </c>
      <c r="F90" s="3" t="s">
        <v>14</v>
      </c>
      <c r="G90" s="3" t="s">
        <v>132</v>
      </c>
      <c r="H90" s="3" t="s">
        <v>62</v>
      </c>
      <c r="I90" s="6" t="n">
        <v>46273</v>
      </c>
      <c r="J90" s="5"/>
      <c r="K90" s="5"/>
      <c r="L90" s="8" t="n">
        <v>33.9</v>
      </c>
    </row>
    <row r="91" customFormat="false" ht="15" hidden="false" customHeight="false" outlineLevel="0" collapsed="false">
      <c r="A91" s="3" t="s">
        <v>415</v>
      </c>
      <c r="B91" s="3" t="s">
        <v>108</v>
      </c>
      <c r="C91" s="4" t="str">
        <f aca="false">IFERROR(VLOOKUP(B91,设备台账!A:B,2,0),"⚠未在台账")</f>
        <v>磨床</v>
      </c>
      <c r="D91" s="3" t="s">
        <v>335</v>
      </c>
      <c r="E91" s="3" t="s">
        <v>332</v>
      </c>
      <c r="F91" s="3" t="s">
        <v>11</v>
      </c>
      <c r="G91" s="3" t="s">
        <v>132</v>
      </c>
      <c r="H91" s="3"/>
      <c r="I91" s="6" t="n">
        <v>46273</v>
      </c>
      <c r="J91" s="5"/>
      <c r="K91" s="5"/>
      <c r="L91" s="8" t="n">
        <v>8.7</v>
      </c>
    </row>
    <row r="92" customFormat="false" ht="15" hidden="false" customHeight="false" outlineLevel="0" collapsed="false">
      <c r="A92" s="3" t="s">
        <v>416</v>
      </c>
      <c r="B92" s="3" t="s">
        <v>159</v>
      </c>
      <c r="C92" s="4" t="str">
        <f aca="false">IFERROR(VLOOKUP(B92,设备台账!A:B,2,0),"⚠未在台账")</f>
        <v>输送线</v>
      </c>
      <c r="D92" s="3" t="s">
        <v>296</v>
      </c>
      <c r="E92" s="3" t="s">
        <v>325</v>
      </c>
      <c r="F92" s="3" t="s">
        <v>8</v>
      </c>
      <c r="G92" s="3" t="s">
        <v>187</v>
      </c>
      <c r="H92" s="3"/>
      <c r="I92" s="6" t="n">
        <v>46274</v>
      </c>
      <c r="J92" s="5"/>
      <c r="K92" s="5"/>
      <c r="L92" s="8" t="n">
        <v>32.8</v>
      </c>
    </row>
    <row r="93" customFormat="false" ht="15" hidden="false" customHeight="false" outlineLevel="0" collapsed="false">
      <c r="A93" s="3" t="s">
        <v>417</v>
      </c>
      <c r="B93" s="3" t="s">
        <v>206</v>
      </c>
      <c r="C93" s="4" t="str">
        <f aca="false">IFERROR(VLOOKUP(B93,设备台账!A:B,2,0),"⚠未在台账")</f>
        <v>检测设备</v>
      </c>
      <c r="D93" s="3" t="s">
        <v>292</v>
      </c>
      <c r="E93" s="3" t="s">
        <v>288</v>
      </c>
      <c r="F93" s="3" t="s">
        <v>17</v>
      </c>
      <c r="G93" s="3" t="s">
        <v>132</v>
      </c>
      <c r="H93" s="3" t="s">
        <v>53</v>
      </c>
      <c r="I93" s="6" t="n">
        <v>46275</v>
      </c>
      <c r="J93" s="5"/>
      <c r="K93" s="5"/>
      <c r="L93" s="8" t="n">
        <v>14.3</v>
      </c>
    </row>
    <row r="94" customFormat="false" ht="15" hidden="false" customHeight="false" outlineLevel="0" collapsed="false">
      <c r="A94" s="3" t="s">
        <v>418</v>
      </c>
      <c r="B94" s="3" t="s">
        <v>87</v>
      </c>
      <c r="C94" s="4" t="str">
        <f aca="false">IFERROR(VLOOKUP(B94,设备台账!A:B,2,0),"⚠未在台账")</f>
        <v>数控车床</v>
      </c>
      <c r="D94" s="3" t="s">
        <v>287</v>
      </c>
      <c r="E94" s="3" t="s">
        <v>332</v>
      </c>
      <c r="F94" s="3" t="s">
        <v>17</v>
      </c>
      <c r="G94" s="3" t="s">
        <v>58</v>
      </c>
      <c r="H94" s="3" t="s">
        <v>62</v>
      </c>
      <c r="I94" s="6" t="n">
        <v>46275</v>
      </c>
      <c r="J94" s="5"/>
      <c r="K94" s="5"/>
      <c r="L94" s="8" t="n">
        <v>2.7</v>
      </c>
    </row>
    <row r="95" customFormat="false" ht="15" hidden="false" customHeight="false" outlineLevel="0" collapsed="false">
      <c r="A95" s="3" t="s">
        <v>419</v>
      </c>
      <c r="B95" s="3" t="s">
        <v>47</v>
      </c>
      <c r="C95" s="4" t="str">
        <f aca="false">IFERROR(VLOOKUP(B95,设备台账!A:B,2,0),"⚠未在台账")</f>
        <v>CNC加工中心</v>
      </c>
      <c r="D95" s="3" t="s">
        <v>350</v>
      </c>
      <c r="E95" s="3" t="s">
        <v>288</v>
      </c>
      <c r="F95" s="3" t="s">
        <v>17</v>
      </c>
      <c r="G95" s="3" t="s">
        <v>132</v>
      </c>
      <c r="H95" s="3" t="s">
        <v>74</v>
      </c>
      <c r="I95" s="6" t="n">
        <v>46275</v>
      </c>
      <c r="J95" s="5"/>
      <c r="K95" s="5"/>
      <c r="L95" s="8" t="n">
        <v>24.3</v>
      </c>
    </row>
    <row r="96" customFormat="false" ht="15" hidden="false" customHeight="false" outlineLevel="0" collapsed="false">
      <c r="A96" s="3" t="s">
        <v>420</v>
      </c>
      <c r="B96" s="3" t="s">
        <v>143</v>
      </c>
      <c r="C96" s="4" t="str">
        <f aca="false">IFERROR(VLOOKUP(B96,设备台账!A:B,2,0),"⚠未在台账")</f>
        <v>涂装线</v>
      </c>
      <c r="D96" s="3" t="s">
        <v>343</v>
      </c>
      <c r="E96" s="3" t="s">
        <v>325</v>
      </c>
      <c r="F96" s="3" t="s">
        <v>8</v>
      </c>
      <c r="G96" s="3" t="s">
        <v>84</v>
      </c>
      <c r="H96" s="3"/>
      <c r="I96" s="6" t="n">
        <v>46275</v>
      </c>
      <c r="J96" s="5"/>
      <c r="K96" s="5"/>
      <c r="L96" s="8" t="n">
        <v>19.3</v>
      </c>
    </row>
    <row r="97" customFormat="false" ht="15" hidden="false" customHeight="false" outlineLevel="0" collapsed="false">
      <c r="A97" s="3" t="s">
        <v>421</v>
      </c>
      <c r="B97" s="3" t="s">
        <v>126</v>
      </c>
      <c r="C97" s="4" t="str">
        <f aca="false">IFERROR(VLOOKUP(B97,设备台账!A:B,2,0),"⚠未在台账")</f>
        <v>冲床</v>
      </c>
      <c r="D97" s="3" t="s">
        <v>311</v>
      </c>
      <c r="E97" s="3" t="s">
        <v>288</v>
      </c>
      <c r="F97" s="3" t="s">
        <v>17</v>
      </c>
      <c r="G97" s="3" t="s">
        <v>58</v>
      </c>
      <c r="H97" s="3" t="s">
        <v>71</v>
      </c>
      <c r="I97" s="6" t="n">
        <v>46277</v>
      </c>
      <c r="J97" s="5"/>
      <c r="K97" s="5"/>
      <c r="L97" s="8" t="n">
        <v>23.5</v>
      </c>
    </row>
    <row r="98" customFormat="false" ht="15" hidden="false" customHeight="false" outlineLevel="0" collapsed="false">
      <c r="A98" s="3" t="s">
        <v>422</v>
      </c>
      <c r="B98" s="3" t="s">
        <v>126</v>
      </c>
      <c r="C98" s="4" t="str">
        <f aca="false">IFERROR(VLOOKUP(B98,设备台账!A:B,2,0),"⚠未在台账")</f>
        <v>冲床</v>
      </c>
      <c r="D98" s="3" t="s">
        <v>311</v>
      </c>
      <c r="E98" s="3" t="s">
        <v>297</v>
      </c>
      <c r="F98" s="3" t="s">
        <v>14</v>
      </c>
      <c r="G98" s="3" t="s">
        <v>74</v>
      </c>
      <c r="H98" s="3" t="s">
        <v>62</v>
      </c>
      <c r="I98" s="6" t="n">
        <v>46277</v>
      </c>
      <c r="J98" s="5"/>
      <c r="K98" s="5"/>
      <c r="L98" s="8" t="n">
        <v>30.1</v>
      </c>
    </row>
    <row r="99" customFormat="false" ht="15" hidden="false" customHeight="false" outlineLevel="0" collapsed="false">
      <c r="A99" s="3" t="s">
        <v>423</v>
      </c>
      <c r="B99" s="3" t="s">
        <v>95</v>
      </c>
      <c r="C99" s="4" t="str">
        <f aca="false">IFERROR(VLOOKUP(B99,设备台账!A:B,2,0),"⚠未在台账")</f>
        <v>数控车床</v>
      </c>
      <c r="D99" s="3" t="s">
        <v>287</v>
      </c>
      <c r="E99" s="3" t="s">
        <v>297</v>
      </c>
      <c r="F99" s="3" t="s">
        <v>14</v>
      </c>
      <c r="G99" s="3" t="s">
        <v>58</v>
      </c>
      <c r="H99" s="3" t="s">
        <v>74</v>
      </c>
      <c r="I99" s="6" t="n">
        <v>46278</v>
      </c>
      <c r="J99" s="5"/>
      <c r="K99" s="5"/>
      <c r="L99" s="8" t="n">
        <v>13.2</v>
      </c>
    </row>
    <row r="100" customFormat="false" ht="15" hidden="false" customHeight="false" outlineLevel="0" collapsed="false">
      <c r="A100" s="3" t="s">
        <v>424</v>
      </c>
      <c r="B100" s="3" t="s">
        <v>68</v>
      </c>
      <c r="C100" s="4" t="str">
        <f aca="false">IFERROR(VLOOKUP(B100,设备台账!A:B,2,0),"⚠未在台账")</f>
        <v>CNC加工中心</v>
      </c>
      <c r="D100" s="3" t="s">
        <v>350</v>
      </c>
      <c r="E100" s="3" t="s">
        <v>288</v>
      </c>
      <c r="F100" s="3" t="s">
        <v>8</v>
      </c>
      <c r="G100" s="3" t="s">
        <v>71</v>
      </c>
      <c r="H100" s="3"/>
      <c r="I100" s="6" t="n">
        <v>46278</v>
      </c>
      <c r="J100" s="5"/>
      <c r="K100" s="5"/>
      <c r="L100" s="8" t="n">
        <v>16.2</v>
      </c>
    </row>
    <row r="101" customFormat="false" ht="15" hidden="false" customHeight="false" outlineLevel="0" collapsed="false">
      <c r="A101" s="3" t="s">
        <v>425</v>
      </c>
      <c r="B101" s="3" t="s">
        <v>155</v>
      </c>
      <c r="C101" s="4" t="str">
        <f aca="false">IFERROR(VLOOKUP(B101,设备台账!A:B,2,0),"⚠未在台账")</f>
        <v>输送线</v>
      </c>
      <c r="D101" s="3" t="s">
        <v>296</v>
      </c>
      <c r="E101" s="3" t="s">
        <v>332</v>
      </c>
      <c r="F101" s="3" t="s">
        <v>17</v>
      </c>
      <c r="G101" s="3" t="s">
        <v>62</v>
      </c>
      <c r="H101" s="3" t="s">
        <v>53</v>
      </c>
      <c r="I101" s="6" t="n">
        <v>46279</v>
      </c>
      <c r="J101" s="5"/>
      <c r="K101" s="5"/>
      <c r="L101" s="8" t="n">
        <v>86</v>
      </c>
    </row>
    <row r="102" customFormat="false" ht="15" hidden="false" customHeight="false" outlineLevel="0" collapsed="false">
      <c r="A102" s="3" t="s">
        <v>426</v>
      </c>
      <c r="B102" s="3" t="s">
        <v>182</v>
      </c>
      <c r="C102" s="4" t="str">
        <f aca="false">IFERROR(VLOOKUP(B102,设备台账!A:B,2,0),"⚠未在台账")</f>
        <v>行车</v>
      </c>
      <c r="D102" s="3" t="s">
        <v>303</v>
      </c>
      <c r="E102" s="3" t="s">
        <v>288</v>
      </c>
      <c r="F102" s="3" t="s">
        <v>17</v>
      </c>
      <c r="G102" s="3" t="s">
        <v>62</v>
      </c>
      <c r="H102" s="3" t="s">
        <v>58</v>
      </c>
      <c r="I102" s="6" t="n">
        <v>46279</v>
      </c>
      <c r="J102" s="5"/>
      <c r="K102" s="5"/>
      <c r="L102" s="8" t="n">
        <v>16.1</v>
      </c>
    </row>
    <row r="103" customFormat="false" ht="15" hidden="false" customHeight="false" outlineLevel="0" collapsed="false">
      <c r="A103" s="3" t="s">
        <v>427</v>
      </c>
      <c r="B103" s="3" t="s">
        <v>82</v>
      </c>
      <c r="C103" s="4" t="str">
        <f aca="false">IFERROR(VLOOKUP(B103,设备台账!A:B,2,0),"⚠未在台账")</f>
        <v>数控车床</v>
      </c>
      <c r="D103" s="3" t="s">
        <v>287</v>
      </c>
      <c r="E103" s="3" t="s">
        <v>288</v>
      </c>
      <c r="F103" s="3" t="s">
        <v>11</v>
      </c>
      <c r="G103" s="3" t="s">
        <v>74</v>
      </c>
      <c r="H103" s="3"/>
      <c r="I103" s="6" t="n">
        <v>46279</v>
      </c>
      <c r="J103" s="5"/>
      <c r="K103" s="5"/>
      <c r="L103" s="8" t="n">
        <v>19.6</v>
      </c>
    </row>
    <row r="104" customFormat="false" ht="15" hidden="false" customHeight="false" outlineLevel="0" collapsed="false">
      <c r="A104" s="3" t="s">
        <v>428</v>
      </c>
      <c r="B104" s="3" t="s">
        <v>87</v>
      </c>
      <c r="C104" s="4" t="str">
        <f aca="false">IFERROR(VLOOKUP(B104,设备台账!A:B,2,0),"⚠未在台账")</f>
        <v>数控车床</v>
      </c>
      <c r="D104" s="3" t="s">
        <v>287</v>
      </c>
      <c r="E104" s="3" t="s">
        <v>332</v>
      </c>
      <c r="F104" s="3" t="s">
        <v>14</v>
      </c>
      <c r="G104" s="3" t="s">
        <v>74</v>
      </c>
      <c r="H104" s="3" t="s">
        <v>62</v>
      </c>
      <c r="I104" s="6" t="n">
        <v>46280</v>
      </c>
      <c r="J104" s="5"/>
      <c r="K104" s="5"/>
      <c r="L104" s="8" t="n">
        <v>34.8</v>
      </c>
    </row>
    <row r="105" customFormat="false" ht="15" hidden="false" customHeight="false" outlineLevel="0" collapsed="false">
      <c r="A105" s="3" t="s">
        <v>429</v>
      </c>
      <c r="B105" s="3" t="s">
        <v>200</v>
      </c>
      <c r="C105" s="4" t="str">
        <f aca="false">IFERROR(VLOOKUP(B105,设备台账!A:B,2,0),"⚠未在台账")</f>
        <v>叉车</v>
      </c>
      <c r="D105" s="3" t="s">
        <v>321</v>
      </c>
      <c r="E105" s="3" t="s">
        <v>297</v>
      </c>
      <c r="F105" s="3" t="s">
        <v>14</v>
      </c>
      <c r="G105" s="3" t="s">
        <v>187</v>
      </c>
      <c r="H105" s="3" t="s">
        <v>132</v>
      </c>
      <c r="I105" s="6" t="n">
        <v>46281</v>
      </c>
      <c r="J105" s="5"/>
      <c r="K105" s="5"/>
      <c r="L105" s="8" t="n">
        <v>36.9</v>
      </c>
    </row>
    <row r="106" customFormat="false" ht="15" hidden="false" customHeight="false" outlineLevel="0" collapsed="false">
      <c r="A106" s="3" t="s">
        <v>430</v>
      </c>
      <c r="B106" s="3" t="s">
        <v>114</v>
      </c>
      <c r="C106" s="4" t="str">
        <f aca="false">IFERROR(VLOOKUP(B106,设备台账!A:B,2,0),"⚠未在台账")</f>
        <v>磨床</v>
      </c>
      <c r="D106" s="3" t="s">
        <v>335</v>
      </c>
      <c r="E106" s="3" t="s">
        <v>297</v>
      </c>
      <c r="F106" s="3" t="s">
        <v>11</v>
      </c>
      <c r="G106" s="3" t="s">
        <v>53</v>
      </c>
      <c r="H106" s="3"/>
      <c r="I106" s="6" t="n">
        <v>46283</v>
      </c>
      <c r="J106" s="5"/>
      <c r="K106" s="5"/>
      <c r="L106" s="8" t="n">
        <v>19.3</v>
      </c>
    </row>
    <row r="107" customFormat="false" ht="15" hidden="false" customHeight="false" outlineLevel="0" collapsed="false">
      <c r="A107" s="3" t="s">
        <v>431</v>
      </c>
      <c r="B107" s="3" t="s">
        <v>188</v>
      </c>
      <c r="C107" s="4" t="str">
        <f aca="false">IFERROR(VLOOKUP(B107,设备台账!A:B,2,0),"⚠未在台账")</f>
        <v>行车</v>
      </c>
      <c r="D107" s="3" t="s">
        <v>303</v>
      </c>
      <c r="E107" s="3" t="s">
        <v>332</v>
      </c>
      <c r="F107" s="3" t="s">
        <v>11</v>
      </c>
      <c r="G107" s="3" t="s">
        <v>74</v>
      </c>
      <c r="H107" s="3"/>
      <c r="I107" s="6" t="n">
        <v>46284</v>
      </c>
      <c r="J107" s="5"/>
      <c r="K107" s="5"/>
      <c r="L107" s="8" t="n">
        <v>12.9</v>
      </c>
    </row>
    <row r="108" customFormat="false" ht="15" hidden="false" customHeight="false" outlineLevel="0" collapsed="false">
      <c r="A108" s="3" t="s">
        <v>432</v>
      </c>
      <c r="B108" s="3" t="s">
        <v>120</v>
      </c>
      <c r="C108" s="4" t="str">
        <f aca="false">IFERROR(VLOOKUP(B108,设备台账!A:B,2,0),"⚠未在台账")</f>
        <v>冲床</v>
      </c>
      <c r="D108" s="3" t="s">
        <v>311</v>
      </c>
      <c r="E108" s="3" t="s">
        <v>297</v>
      </c>
      <c r="F108" s="3" t="s">
        <v>14</v>
      </c>
      <c r="G108" s="3" t="s">
        <v>187</v>
      </c>
      <c r="H108" s="3" t="s">
        <v>71</v>
      </c>
      <c r="I108" s="6" t="n">
        <v>46284</v>
      </c>
      <c r="J108" s="5"/>
      <c r="K108" s="5"/>
      <c r="L108" s="8" t="n">
        <v>7.5</v>
      </c>
    </row>
    <row r="109" customFormat="false" ht="15" hidden="false" customHeight="false" outlineLevel="0" collapsed="false">
      <c r="A109" s="3" t="s">
        <v>433</v>
      </c>
      <c r="B109" s="3" t="s">
        <v>133</v>
      </c>
      <c r="C109" s="4" t="str">
        <f aca="false">IFERROR(VLOOKUP(B109,设备台账!A:B,2,0),"⚠未在台账")</f>
        <v>注塑机</v>
      </c>
      <c r="D109" s="3" t="s">
        <v>315</v>
      </c>
      <c r="E109" s="3" t="s">
        <v>332</v>
      </c>
      <c r="F109" s="3" t="s">
        <v>14</v>
      </c>
      <c r="G109" s="3" t="s">
        <v>187</v>
      </c>
      <c r="H109" s="3" t="s">
        <v>71</v>
      </c>
      <c r="I109" s="6" t="n">
        <v>46285</v>
      </c>
      <c r="J109" s="5"/>
      <c r="K109" s="5"/>
      <c r="L109" s="8" t="n">
        <v>39.7</v>
      </c>
    </row>
    <row r="110" customFormat="false" ht="15" hidden="false" customHeight="false" outlineLevel="0" collapsed="false">
      <c r="A110" s="3" t="s">
        <v>434</v>
      </c>
      <c r="B110" s="3" t="s">
        <v>147</v>
      </c>
      <c r="C110" s="4" t="str">
        <f aca="false">IFERROR(VLOOKUP(B110,设备台账!A:B,2,0),"⚠未在台账")</f>
        <v>涂装线</v>
      </c>
      <c r="D110" s="3" t="s">
        <v>343</v>
      </c>
      <c r="E110" s="3" t="s">
        <v>332</v>
      </c>
      <c r="F110" s="3" t="s">
        <v>11</v>
      </c>
      <c r="G110" s="3" t="s">
        <v>74</v>
      </c>
      <c r="H110" s="3"/>
      <c r="I110" s="6" t="n">
        <v>46285</v>
      </c>
      <c r="J110" s="5"/>
      <c r="K110" s="5"/>
      <c r="L110" s="8" t="n">
        <v>31.9</v>
      </c>
    </row>
    <row r="111" customFormat="false" ht="15" hidden="false" customHeight="false" outlineLevel="0" collapsed="false">
      <c r="A111" s="3" t="s">
        <v>435</v>
      </c>
      <c r="B111" s="3" t="s">
        <v>155</v>
      </c>
      <c r="C111" s="4" t="str">
        <f aca="false">IFERROR(VLOOKUP(B111,设备台账!A:B,2,0),"⚠未在台账")</f>
        <v>输送线</v>
      </c>
      <c r="D111" s="3" t="s">
        <v>296</v>
      </c>
      <c r="E111" s="3" t="s">
        <v>332</v>
      </c>
      <c r="F111" s="3" t="s">
        <v>17</v>
      </c>
      <c r="G111" s="3" t="s">
        <v>84</v>
      </c>
      <c r="H111" s="3" t="s">
        <v>71</v>
      </c>
      <c r="I111" s="6" t="n">
        <v>46287</v>
      </c>
      <c r="J111" s="5"/>
      <c r="K111" s="5"/>
      <c r="L111" s="8" t="n">
        <v>32</v>
      </c>
    </row>
    <row r="112" customFormat="false" ht="15" hidden="false" customHeight="false" outlineLevel="0" collapsed="false">
      <c r="A112" s="3" t="s">
        <v>436</v>
      </c>
      <c r="B112" s="3" t="s">
        <v>437</v>
      </c>
      <c r="C112" s="4" t="str">
        <f aca="false">IFERROR(VLOOKUP(B112,设备台账!A:B,2,0),"⚠未在台账")</f>
        <v>⚠未在台账</v>
      </c>
      <c r="D112" s="3" t="s">
        <v>296</v>
      </c>
      <c r="E112" s="3" t="s">
        <v>288</v>
      </c>
      <c r="F112" s="3" t="s">
        <v>11</v>
      </c>
      <c r="G112" s="3" t="s">
        <v>74</v>
      </c>
      <c r="H112" s="3"/>
      <c r="I112" s="6" t="n">
        <v>46289</v>
      </c>
      <c r="J112" s="5"/>
      <c r="K112" s="5"/>
      <c r="L112" s="8" t="n">
        <v>4.9</v>
      </c>
    </row>
    <row r="113" customFormat="false" ht="15" hidden="false" customHeight="false" outlineLevel="0" collapsed="false">
      <c r="A113" s="3" t="s">
        <v>438</v>
      </c>
      <c r="B113" s="3" t="s">
        <v>95</v>
      </c>
      <c r="C113" s="4" t="str">
        <f aca="false">IFERROR(VLOOKUP(B113,设备台账!A:B,2,0),"⚠未在台账")</f>
        <v>数控车床</v>
      </c>
      <c r="D113" s="3" t="s">
        <v>287</v>
      </c>
      <c r="E113" s="3" t="s">
        <v>297</v>
      </c>
      <c r="F113" s="3" t="s">
        <v>11</v>
      </c>
      <c r="G113" s="3" t="s">
        <v>74</v>
      </c>
      <c r="H113" s="3"/>
      <c r="I113" s="6" t="n">
        <v>46289</v>
      </c>
      <c r="J113" s="5"/>
      <c r="K113" s="5"/>
      <c r="L113" s="8" t="n">
        <v>8.9</v>
      </c>
    </row>
    <row r="114" customFormat="false" ht="15" hidden="false" customHeight="false" outlineLevel="0" collapsed="false">
      <c r="A114" s="3" t="s">
        <v>439</v>
      </c>
      <c r="B114" s="3" t="s">
        <v>122</v>
      </c>
      <c r="C114" s="4" t="str">
        <f aca="false">IFERROR(VLOOKUP(B114,设备台账!A:B,2,0),"⚠未在台账")</f>
        <v>冲床</v>
      </c>
      <c r="D114" s="3" t="s">
        <v>311</v>
      </c>
      <c r="E114" s="3" t="s">
        <v>288</v>
      </c>
      <c r="F114" s="3" t="s">
        <v>8</v>
      </c>
      <c r="G114" s="3" t="s">
        <v>84</v>
      </c>
      <c r="H114" s="3"/>
      <c r="I114" s="6" t="n">
        <v>46290</v>
      </c>
      <c r="J114" s="5"/>
      <c r="K114" s="5"/>
      <c r="L114" s="8" t="n">
        <v>5.9</v>
      </c>
    </row>
    <row r="115" customFormat="false" ht="15" hidden="false" customHeight="false" outlineLevel="0" collapsed="false">
      <c r="A115" s="3" t="s">
        <v>440</v>
      </c>
      <c r="B115" s="3" t="s">
        <v>126</v>
      </c>
      <c r="C115" s="4" t="str">
        <f aca="false">IFERROR(VLOOKUP(B115,设备台账!A:B,2,0),"⚠未在台账")</f>
        <v>冲床</v>
      </c>
      <c r="D115" s="3" t="s">
        <v>311</v>
      </c>
      <c r="E115" s="3" t="s">
        <v>297</v>
      </c>
      <c r="F115" s="3" t="s">
        <v>8</v>
      </c>
      <c r="G115" s="3" t="s">
        <v>74</v>
      </c>
      <c r="H115" s="3"/>
      <c r="I115" s="6" t="n">
        <v>46290</v>
      </c>
      <c r="J115" s="5"/>
      <c r="K115" s="5"/>
      <c r="L115" s="8" t="n">
        <v>27.7</v>
      </c>
    </row>
    <row r="116" customFormat="false" ht="15" hidden="false" customHeight="false" outlineLevel="0" collapsed="false">
      <c r="A116" s="3" t="s">
        <v>441</v>
      </c>
      <c r="B116" s="3" t="s">
        <v>78</v>
      </c>
      <c r="C116" s="4" t="str">
        <f aca="false">IFERROR(VLOOKUP(B116,设备台账!A:B,2,0),"⚠未在台账")</f>
        <v>数控车床</v>
      </c>
      <c r="D116" s="3" t="s">
        <v>287</v>
      </c>
      <c r="E116" s="3" t="s">
        <v>325</v>
      </c>
      <c r="F116" s="3" t="s">
        <v>14</v>
      </c>
      <c r="G116" s="3" t="s">
        <v>58</v>
      </c>
      <c r="H116" s="3" t="s">
        <v>187</v>
      </c>
      <c r="I116" s="6" t="n">
        <v>46290</v>
      </c>
      <c r="J116" s="5"/>
      <c r="K116" s="5"/>
      <c r="L116" s="8" t="n">
        <v>35.7</v>
      </c>
    </row>
    <row r="117" customFormat="false" ht="15" hidden="false" customHeight="false" outlineLevel="0" collapsed="false">
      <c r="A117" s="3" t="s">
        <v>442</v>
      </c>
      <c r="B117" s="3" t="s">
        <v>198</v>
      </c>
      <c r="C117" s="4" t="str">
        <f aca="false">IFERROR(VLOOKUP(B117,设备台账!A:B,2,0),"⚠未在台账")</f>
        <v>叉车</v>
      </c>
      <c r="D117" s="3" t="s">
        <v>321</v>
      </c>
      <c r="E117" s="3" t="s">
        <v>288</v>
      </c>
      <c r="F117" s="3" t="s">
        <v>14</v>
      </c>
      <c r="G117" s="3" t="s">
        <v>71</v>
      </c>
      <c r="H117" s="3" t="s">
        <v>132</v>
      </c>
      <c r="I117" s="6" t="n">
        <v>46290</v>
      </c>
      <c r="J117" s="5"/>
      <c r="K117" s="5"/>
      <c r="L117" s="8" t="n">
        <v>28.9</v>
      </c>
    </row>
    <row r="118" customFormat="false" ht="15" hidden="false" customHeight="false" outlineLevel="0" collapsed="false">
      <c r="A118" s="3" t="s">
        <v>443</v>
      </c>
      <c r="B118" s="3" t="s">
        <v>93</v>
      </c>
      <c r="C118" s="4" t="str">
        <f aca="false">IFERROR(VLOOKUP(B118,设备台账!A:B,2,0),"⚠未在台账")</f>
        <v>数控车床</v>
      </c>
      <c r="D118" s="3" t="s">
        <v>287</v>
      </c>
      <c r="E118" s="3" t="s">
        <v>288</v>
      </c>
      <c r="F118" s="3" t="s">
        <v>11</v>
      </c>
      <c r="G118" s="3" t="s">
        <v>62</v>
      </c>
      <c r="H118" s="3"/>
      <c r="I118" s="6" t="n">
        <v>46290</v>
      </c>
      <c r="J118" s="5"/>
      <c r="K118" s="5"/>
      <c r="L118" s="8" t="n">
        <v>39.8</v>
      </c>
    </row>
    <row r="119" customFormat="false" ht="15" hidden="false" customHeight="false" outlineLevel="0" collapsed="false">
      <c r="A119" s="3" t="s">
        <v>444</v>
      </c>
      <c r="B119" s="3" t="s">
        <v>153</v>
      </c>
      <c r="C119" s="4" t="str">
        <f aca="false">IFERROR(VLOOKUP(B119,设备台账!A:B,2,0),"⚠未在台账")</f>
        <v>输送线</v>
      </c>
      <c r="D119" s="3" t="s">
        <v>296</v>
      </c>
      <c r="E119" s="3" t="s">
        <v>297</v>
      </c>
      <c r="F119" s="3" t="s">
        <v>11</v>
      </c>
      <c r="G119" s="3" t="s">
        <v>58</v>
      </c>
      <c r="H119" s="3"/>
      <c r="I119" s="6" t="n">
        <v>46291</v>
      </c>
      <c r="J119" s="5"/>
      <c r="K119" s="5"/>
      <c r="L119" s="8" t="n">
        <v>25.8</v>
      </c>
    </row>
    <row r="120" customFormat="false" ht="15" hidden="false" customHeight="false" outlineLevel="0" collapsed="false">
      <c r="A120" s="3" t="s">
        <v>445</v>
      </c>
      <c r="B120" s="3" t="s">
        <v>446</v>
      </c>
      <c r="C120" s="4" t="str">
        <f aca="false">IFERROR(VLOOKUP(B120,设备台账!A:B,2,0),"⚠未在台账")</f>
        <v>⚠未在台账</v>
      </c>
      <c r="D120" s="3" t="s">
        <v>328</v>
      </c>
      <c r="E120" s="3" t="s">
        <v>288</v>
      </c>
      <c r="F120" s="3" t="s">
        <v>8</v>
      </c>
      <c r="G120" s="3" t="s">
        <v>132</v>
      </c>
      <c r="H120" s="3" t="s">
        <v>132</v>
      </c>
      <c r="I120" s="6" t="n">
        <v>46292</v>
      </c>
      <c r="J120" s="5"/>
      <c r="K120" s="5"/>
      <c r="L120" s="8" t="n">
        <v>21.2</v>
      </c>
    </row>
    <row r="121" customFormat="false" ht="15" hidden="false" customHeight="false" outlineLevel="0" collapsed="false">
      <c r="A121" s="3" t="s">
        <v>447</v>
      </c>
      <c r="B121" s="3" t="s">
        <v>139</v>
      </c>
      <c r="C121" s="4" t="str">
        <f aca="false">IFERROR(VLOOKUP(B121,设备台账!A:B,2,0),"⚠未在台账")</f>
        <v>注塑机</v>
      </c>
      <c r="D121" s="3" t="s">
        <v>315</v>
      </c>
      <c r="E121" s="3" t="s">
        <v>288</v>
      </c>
      <c r="F121" s="3" t="s">
        <v>11</v>
      </c>
      <c r="G121" s="3" t="s">
        <v>132</v>
      </c>
      <c r="H121" s="3"/>
      <c r="I121" s="6" t="n">
        <v>46292</v>
      </c>
      <c r="J121" s="5"/>
      <c r="K121" s="5"/>
      <c r="L121" s="8" t="n">
        <v>9.5</v>
      </c>
    </row>
    <row r="122" customFormat="false" ht="15" hidden="false" customHeight="false" outlineLevel="0" collapsed="false">
      <c r="A122" s="3" t="s">
        <v>448</v>
      </c>
      <c r="B122" s="3" t="s">
        <v>206</v>
      </c>
      <c r="C122" s="4" t="str">
        <f aca="false">IFERROR(VLOOKUP(B122,设备台账!A:B,2,0),"⚠未在台账")</f>
        <v>检测设备</v>
      </c>
      <c r="D122" s="3" t="s">
        <v>292</v>
      </c>
      <c r="E122" s="3" t="s">
        <v>288</v>
      </c>
      <c r="F122" s="3" t="s">
        <v>14</v>
      </c>
      <c r="G122" s="3" t="s">
        <v>71</v>
      </c>
      <c r="H122" s="3" t="s">
        <v>132</v>
      </c>
      <c r="I122" s="6" t="n">
        <v>46292</v>
      </c>
      <c r="J122" s="5"/>
      <c r="K122" s="5"/>
      <c r="L122" s="8" t="n">
        <v>7.7</v>
      </c>
    </row>
    <row r="123" customFormat="false" ht="15" hidden="false" customHeight="false" outlineLevel="0" collapsed="false">
      <c r="A123" s="3" t="s">
        <v>449</v>
      </c>
      <c r="B123" s="3" t="s">
        <v>54</v>
      </c>
      <c r="C123" s="4" t="str">
        <f aca="false">IFERROR(VLOOKUP(B123,设备台账!A:B,2,0),"⚠未在台账")</f>
        <v>CNC加工中心</v>
      </c>
      <c r="D123" s="3" t="s">
        <v>350</v>
      </c>
      <c r="E123" s="3" t="s">
        <v>297</v>
      </c>
      <c r="F123" s="3" t="s">
        <v>14</v>
      </c>
      <c r="G123" s="3" t="s">
        <v>71</v>
      </c>
      <c r="H123" s="3" t="s">
        <v>187</v>
      </c>
      <c r="I123" s="6" t="n">
        <v>46293</v>
      </c>
      <c r="J123" s="5"/>
      <c r="K123" s="5"/>
      <c r="L123" s="8" t="n">
        <v>7.5</v>
      </c>
    </row>
  </sheetData>
  <autoFilter ref="A1:L123"/>
  <conditionalFormatting sqref="F2:F123">
    <cfRule type="cellIs" priority="2" operator="equal" aboveAverage="0" equalAverage="0" bottom="0" percent="0" rank="0" text="" dxfId="12">
      <formula>"已关闭"</formula>
    </cfRule>
    <cfRule type="cellIs" priority="3" operator="equal" aboveAverage="0" equalAverage="0" bottom="0" percent="0" rank="0" text="" dxfId="7">
      <formula>"待派工"</formula>
    </cfRule>
    <cfRule type="cellIs" priority="4" operator="equal" aboveAverage="0" equalAverage="0" bottom="0" percent="0" rank="0" text="" dxfId="8">
      <formula>"维修中"</formula>
    </cfRule>
  </conditionalFormatting>
  <conditionalFormatting sqref="C2:C123">
    <cfRule type="expression" priority="5" aboveAverage="0" equalAverage="0" bottom="0" percent="0" rank="0" text="" dxfId="13">
      <formula>ISNUMBER(SEARCH("⚠",C2))</formula>
    </cfRule>
  </conditionalFormatting>
  <conditionalFormatting sqref="L2:L123">
    <cfRule type="cellIs" priority="6" operator="greaterThan" aboveAverage="0" equalAverage="0" bottom="0" percent="0" rank="0" text="" dxfId="13">
      <formula>72</formula>
    </cfRule>
  </conditionalFormatting>
  <dataValidations count="2">
    <dataValidation allowBlank="true" errorStyle="stop" operator="between" showDropDown="false" showErrorMessage="false" showInputMessage="false" sqref="F2:F123" type="list">
      <formula1>"待派工,已派工,维修中,待验收,已关闭"</formula1>
      <formula2>0</formula2>
    </dataValidation>
    <dataValidation allowBlank="true" errorStyle="stop" operator="between" showDropDown="false" showErrorMessage="false" showInputMessage="false" sqref="E2:E123" type="list">
      <formula1>"紧急,高,中,低"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2B4C"/>
    <pageSetUpPr fitToPage="false"/>
  </sheetPr>
  <dimension ref="A1:H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59375" defaultRowHeight="15" customHeight="false" zeroHeight="false" outlineLevelRow="0" outlineLevelCol="0"/>
  <cols>
    <col collapsed="false" customWidth="true" hidden="false" outlineLevel="0" max="1" min="1" style="0" width="9.1"/>
    <col collapsed="false" customWidth="true" hidden="false" outlineLevel="0" max="2" min="2" style="0" width="20.01"/>
    <col collapsed="false" customWidth="true" hidden="false" outlineLevel="0" max="3" min="3" style="0" width="10.92"/>
    <col collapsed="false" customWidth="true" hidden="false" outlineLevel="0" max="5" min="4" style="0" width="9.1"/>
    <col collapsed="false" customWidth="true" hidden="false" outlineLevel="0" max="6" min="6" style="0" width="7.28"/>
    <col collapsed="false" customWidth="true" hidden="false" outlineLevel="0" max="7" min="7" style="0" width="10.01"/>
    <col collapsed="false" customWidth="true" hidden="false" outlineLevel="0" max="8" min="8" style="0" width="9.1"/>
  </cols>
  <sheetData>
    <row r="1" customFormat="false" ht="15" hidden="false" customHeight="false" outlineLevel="0" collapsed="false">
      <c r="A1" s="2" t="s">
        <v>450</v>
      </c>
      <c r="B1" s="2" t="s">
        <v>451</v>
      </c>
      <c r="C1" s="2" t="s">
        <v>41</v>
      </c>
      <c r="D1" s="2" t="s">
        <v>452</v>
      </c>
      <c r="E1" s="2" t="s">
        <v>453</v>
      </c>
      <c r="F1" s="2" t="s">
        <v>454</v>
      </c>
      <c r="G1" s="2" t="s">
        <v>455</v>
      </c>
      <c r="H1" s="2" t="s">
        <v>456</v>
      </c>
    </row>
    <row r="2" customFormat="false" ht="15" hidden="false" customHeight="false" outlineLevel="0" collapsed="false">
      <c r="A2" s="3" t="s">
        <v>457</v>
      </c>
      <c r="B2" s="3" t="s">
        <v>458</v>
      </c>
      <c r="C2" s="3" t="s">
        <v>459</v>
      </c>
      <c r="D2" s="3" t="n">
        <v>16</v>
      </c>
      <c r="E2" s="3" t="n">
        <v>8</v>
      </c>
      <c r="F2" s="3" t="s">
        <v>460</v>
      </c>
      <c r="G2" s="9" t="n">
        <v>1850</v>
      </c>
      <c r="H2" s="4" t="str">
        <f aca="false">IF(OR(D2="",E2=""),"",IF(D2&lt;E2,"预警","正常"))</f>
        <v>正常</v>
      </c>
    </row>
    <row r="3" customFormat="false" ht="15" hidden="false" customHeight="false" outlineLevel="0" collapsed="false">
      <c r="A3" s="3" t="s">
        <v>461</v>
      </c>
      <c r="B3" s="3" t="s">
        <v>462</v>
      </c>
      <c r="C3" s="3" t="s">
        <v>463</v>
      </c>
      <c r="D3" s="3" t="n">
        <v>20</v>
      </c>
      <c r="E3" s="3" t="n">
        <v>8</v>
      </c>
      <c r="F3" s="3" t="s">
        <v>460</v>
      </c>
      <c r="G3" s="9" t="n">
        <v>260</v>
      </c>
      <c r="H3" s="4" t="str">
        <f aca="false">IF(OR(D3="",E3=""),"",IF(D3&lt;E3,"预警","正常"))</f>
        <v>正常</v>
      </c>
    </row>
    <row r="4" customFormat="false" ht="15" hidden="false" customHeight="false" outlineLevel="0" collapsed="false">
      <c r="A4" s="3" t="s">
        <v>464</v>
      </c>
      <c r="B4" s="3" t="s">
        <v>465</v>
      </c>
      <c r="C4" s="3" t="s">
        <v>466</v>
      </c>
      <c r="D4" s="3" t="n">
        <v>7</v>
      </c>
      <c r="E4" s="3" t="n">
        <v>4</v>
      </c>
      <c r="F4" s="3" t="s">
        <v>467</v>
      </c>
      <c r="G4" s="9" t="n">
        <v>920</v>
      </c>
      <c r="H4" s="4" t="str">
        <f aca="false">IF(OR(D4="",E4=""),"",IF(D4&lt;E4,"预警","正常"))</f>
        <v>正常</v>
      </c>
    </row>
    <row r="5" customFormat="false" ht="15" hidden="false" customHeight="false" outlineLevel="0" collapsed="false">
      <c r="A5" s="3" t="s">
        <v>468</v>
      </c>
      <c r="B5" s="3" t="s">
        <v>469</v>
      </c>
      <c r="C5" s="3" t="s">
        <v>470</v>
      </c>
      <c r="D5" s="3" t="n">
        <v>1</v>
      </c>
      <c r="E5" s="3" t="n">
        <v>4</v>
      </c>
      <c r="F5" s="3" t="s">
        <v>460</v>
      </c>
      <c r="G5" s="9" t="n">
        <v>1350</v>
      </c>
      <c r="H5" s="4" t="str">
        <f aca="false">IF(OR(D5="",E5=""),"",IF(D5&lt;E5,"预警","正常"))</f>
        <v>预警</v>
      </c>
    </row>
    <row r="6" customFormat="false" ht="15" hidden="false" customHeight="false" outlineLevel="0" collapsed="false">
      <c r="A6" s="3" t="s">
        <v>471</v>
      </c>
      <c r="B6" s="3" t="s">
        <v>472</v>
      </c>
      <c r="C6" s="3" t="s">
        <v>473</v>
      </c>
      <c r="D6" s="3" t="n">
        <v>10</v>
      </c>
      <c r="E6" s="3" t="n">
        <v>2</v>
      </c>
      <c r="F6" s="3" t="s">
        <v>467</v>
      </c>
      <c r="G6" s="9" t="n">
        <v>380</v>
      </c>
      <c r="H6" s="4" t="str">
        <f aca="false">IF(OR(D6="",E6=""),"",IF(D6&lt;E6,"预警","正常"))</f>
        <v>正常</v>
      </c>
    </row>
    <row r="7" customFormat="false" ht="15" hidden="false" customHeight="false" outlineLevel="0" collapsed="false">
      <c r="A7" s="3" t="s">
        <v>474</v>
      </c>
      <c r="B7" s="3" t="s">
        <v>475</v>
      </c>
      <c r="C7" s="3" t="s">
        <v>476</v>
      </c>
      <c r="D7" s="3" t="n">
        <v>5</v>
      </c>
      <c r="E7" s="3" t="n">
        <v>6</v>
      </c>
      <c r="F7" s="3" t="s">
        <v>460</v>
      </c>
      <c r="G7" s="9" t="n">
        <v>450</v>
      </c>
      <c r="H7" s="4" t="str">
        <f aca="false">IF(OR(D7="",E7=""),"",IF(D7&lt;E7,"预警","正常"))</f>
        <v>预警</v>
      </c>
    </row>
    <row r="8" customFormat="false" ht="15" hidden="false" customHeight="false" outlineLevel="0" collapsed="false">
      <c r="A8" s="3" t="s">
        <v>477</v>
      </c>
      <c r="B8" s="3" t="s">
        <v>478</v>
      </c>
      <c r="C8" s="3" t="s">
        <v>479</v>
      </c>
      <c r="D8" s="3" t="n">
        <v>0</v>
      </c>
      <c r="E8" s="3" t="n">
        <v>2</v>
      </c>
      <c r="F8" s="3" t="s">
        <v>460</v>
      </c>
      <c r="G8" s="9" t="n">
        <v>95</v>
      </c>
      <c r="H8" s="4" t="str">
        <f aca="false">IF(OR(D8="",E8=""),"",IF(D8&lt;E8,"预警","正常"))</f>
        <v>预警</v>
      </c>
    </row>
    <row r="9" customFormat="false" ht="15" hidden="false" customHeight="false" outlineLevel="0" collapsed="false">
      <c r="A9" s="3" t="s">
        <v>480</v>
      </c>
      <c r="B9" s="3" t="s">
        <v>481</v>
      </c>
      <c r="C9" s="3" t="s">
        <v>482</v>
      </c>
      <c r="D9" s="3" t="n">
        <v>1</v>
      </c>
      <c r="E9" s="3" t="n">
        <v>2</v>
      </c>
      <c r="F9" s="3" t="s">
        <v>467</v>
      </c>
      <c r="G9" s="9" t="n">
        <v>680</v>
      </c>
      <c r="H9" s="4" t="str">
        <f aca="false">IF(OR(D9="",E9=""),"",IF(D9&lt;E9,"预警","正常"))</f>
        <v>预警</v>
      </c>
    </row>
    <row r="10" customFormat="false" ht="15" hidden="false" customHeight="false" outlineLevel="0" collapsed="false">
      <c r="A10" s="3" t="s">
        <v>483</v>
      </c>
      <c r="B10" s="3" t="s">
        <v>484</v>
      </c>
      <c r="C10" s="3" t="s">
        <v>485</v>
      </c>
      <c r="D10" s="3" t="n">
        <v>16</v>
      </c>
      <c r="E10" s="3" t="n">
        <v>6</v>
      </c>
      <c r="F10" s="3" t="s">
        <v>460</v>
      </c>
      <c r="G10" s="9" t="n">
        <v>540</v>
      </c>
      <c r="H10" s="4" t="str">
        <f aca="false">IF(OR(D10="",E10=""),"",IF(D10&lt;E10,"预警","正常"))</f>
        <v>正常</v>
      </c>
    </row>
    <row r="11" customFormat="false" ht="15" hidden="false" customHeight="false" outlineLevel="0" collapsed="false">
      <c r="A11" s="3" t="s">
        <v>486</v>
      </c>
      <c r="B11" s="3" t="s">
        <v>487</v>
      </c>
      <c r="C11" s="3" t="s">
        <v>488</v>
      </c>
      <c r="D11" s="3" t="n">
        <v>8</v>
      </c>
      <c r="E11" s="3" t="n">
        <v>8</v>
      </c>
      <c r="F11" s="3" t="s">
        <v>460</v>
      </c>
      <c r="G11" s="9" t="n">
        <v>760</v>
      </c>
      <c r="H11" s="4" t="str">
        <f aca="false">IF(OR(D11="",E11=""),"",IF(D11&lt;E11,"预警","正常"))</f>
        <v>正常</v>
      </c>
    </row>
    <row r="12" customFormat="false" ht="15" hidden="false" customHeight="false" outlineLevel="0" collapsed="false">
      <c r="A12" s="3" t="s">
        <v>489</v>
      </c>
      <c r="B12" s="3" t="s">
        <v>490</v>
      </c>
      <c r="C12" s="3" t="s">
        <v>491</v>
      </c>
      <c r="D12" s="3" t="n">
        <v>0</v>
      </c>
      <c r="E12" s="3" t="n">
        <v>3</v>
      </c>
      <c r="F12" s="3" t="s">
        <v>467</v>
      </c>
      <c r="G12" s="9" t="n">
        <v>320</v>
      </c>
      <c r="H12" s="4" t="str">
        <f aca="false">IF(OR(D12="",E12=""),"",IF(D12&lt;E12,"预警","正常"))</f>
        <v>预警</v>
      </c>
    </row>
    <row r="13" customFormat="false" ht="15" hidden="false" customHeight="false" outlineLevel="0" collapsed="false">
      <c r="A13" s="3" t="s">
        <v>492</v>
      </c>
      <c r="B13" s="3" t="s">
        <v>493</v>
      </c>
      <c r="C13" s="3" t="s">
        <v>494</v>
      </c>
      <c r="D13" s="3" t="n">
        <v>14</v>
      </c>
      <c r="E13" s="3" t="n">
        <v>2</v>
      </c>
      <c r="F13" s="3" t="s">
        <v>460</v>
      </c>
      <c r="G13" s="9" t="n">
        <v>2200</v>
      </c>
      <c r="H13" s="4" t="str">
        <f aca="false">IF(OR(D13="",E13=""),"",IF(D13&lt;E13,"预警","正常"))</f>
        <v>正常</v>
      </c>
    </row>
    <row r="14" customFormat="false" ht="15" hidden="false" customHeight="false" outlineLevel="0" collapsed="false">
      <c r="A14" s="3" t="s">
        <v>495</v>
      </c>
      <c r="B14" s="3" t="s">
        <v>496</v>
      </c>
      <c r="C14" s="3" t="s">
        <v>497</v>
      </c>
      <c r="D14" s="3" t="n">
        <v>45</v>
      </c>
      <c r="E14" s="3" t="n">
        <v>15</v>
      </c>
      <c r="F14" s="3" t="s">
        <v>460</v>
      </c>
      <c r="G14" s="9" t="n">
        <v>28</v>
      </c>
      <c r="H14" s="4" t="str">
        <f aca="false">IF(OR(D14="",E14=""),"",IF(D14&lt;E14,"预警","正常"))</f>
        <v>正常</v>
      </c>
    </row>
    <row r="15" customFormat="false" ht="15" hidden="false" customHeight="false" outlineLevel="0" collapsed="false">
      <c r="A15" s="3" t="s">
        <v>498</v>
      </c>
      <c r="B15" s="3" t="s">
        <v>499</v>
      </c>
      <c r="C15" s="3" t="s">
        <v>497</v>
      </c>
      <c r="D15" s="3" t="n">
        <v>120</v>
      </c>
      <c r="E15" s="3" t="n">
        <v>40</v>
      </c>
      <c r="F15" s="3" t="s">
        <v>500</v>
      </c>
      <c r="G15" s="9" t="n">
        <v>12.5</v>
      </c>
      <c r="H15" s="4" t="str">
        <f aca="false">IF(OR(D15="",E15=""),"",IF(D15&lt;E15,"预警","正常"))</f>
        <v>正常</v>
      </c>
    </row>
    <row r="16" customFormat="false" ht="15" hidden="false" customHeight="false" outlineLevel="0" collapsed="false">
      <c r="A16" s="3" t="s">
        <v>501</v>
      </c>
      <c r="B16" s="3" t="s">
        <v>502</v>
      </c>
      <c r="C16" s="3" t="s">
        <v>497</v>
      </c>
      <c r="D16" s="3" t="n">
        <v>30</v>
      </c>
      <c r="E16" s="3" t="n">
        <v>12</v>
      </c>
      <c r="F16" s="3" t="s">
        <v>460</v>
      </c>
      <c r="G16" s="9" t="n">
        <v>35</v>
      </c>
      <c r="H16" s="4" t="str">
        <f aca="false">IF(OR(D16="",E16=""),"",IF(D16&lt;E16,"预警","正常"))</f>
        <v>正常</v>
      </c>
    </row>
    <row r="17" customFormat="false" ht="15" hidden="false" customHeight="false" outlineLevel="0" collapsed="false">
      <c r="A17" s="3" t="s">
        <v>503</v>
      </c>
      <c r="B17" s="3" t="s">
        <v>504</v>
      </c>
      <c r="C17" s="3" t="s">
        <v>505</v>
      </c>
      <c r="D17" s="3" t="n">
        <v>18</v>
      </c>
      <c r="E17" s="3" t="n">
        <v>6</v>
      </c>
      <c r="F17" s="3" t="s">
        <v>460</v>
      </c>
      <c r="G17" s="9" t="n">
        <v>85</v>
      </c>
      <c r="H17" s="4" t="str">
        <f aca="false">IF(OR(D17="",E17=""),"",IF(D17&lt;E17,"预警","正常"))</f>
        <v>正常</v>
      </c>
    </row>
    <row r="18" customFormat="false" ht="15" hidden="false" customHeight="false" outlineLevel="0" collapsed="false">
      <c r="A18" s="3" t="s">
        <v>506</v>
      </c>
      <c r="B18" s="3" t="s">
        <v>507</v>
      </c>
      <c r="C18" s="3" t="s">
        <v>505</v>
      </c>
      <c r="D18" s="3" t="n">
        <v>10</v>
      </c>
      <c r="E18" s="3" t="n">
        <v>4</v>
      </c>
      <c r="F18" s="3" t="s">
        <v>500</v>
      </c>
      <c r="G18" s="9" t="n">
        <v>145</v>
      </c>
      <c r="H18" s="4" t="str">
        <f aca="false">IF(OR(D18="",E18=""),"",IF(D18&lt;E18,"预警","正常"))</f>
        <v>正常</v>
      </c>
    </row>
    <row r="19" customFormat="false" ht="15" hidden="false" customHeight="false" outlineLevel="0" collapsed="false">
      <c r="A19" s="3" t="s">
        <v>508</v>
      </c>
      <c r="B19" s="3" t="s">
        <v>509</v>
      </c>
      <c r="C19" s="3" t="s">
        <v>510</v>
      </c>
      <c r="D19" s="3" t="n">
        <v>24</v>
      </c>
      <c r="E19" s="3" t="n">
        <v>10</v>
      </c>
      <c r="F19" s="3" t="s">
        <v>467</v>
      </c>
      <c r="G19" s="9" t="n">
        <v>310</v>
      </c>
      <c r="H19" s="4" t="str">
        <f aca="false">IF(OR(D19="",E19=""),"",IF(D19&lt;E19,"预警","正常"))</f>
        <v>正常</v>
      </c>
    </row>
    <row r="20" customFormat="false" ht="15" hidden="false" customHeight="false" outlineLevel="0" collapsed="false">
      <c r="A20" s="3" t="s">
        <v>511</v>
      </c>
      <c r="B20" s="3" t="s">
        <v>512</v>
      </c>
      <c r="C20" s="3" t="s">
        <v>510</v>
      </c>
      <c r="D20" s="3" t="n">
        <v>16</v>
      </c>
      <c r="E20" s="3" t="n">
        <v>8</v>
      </c>
      <c r="F20" s="3" t="s">
        <v>500</v>
      </c>
      <c r="G20" s="9" t="n">
        <v>180</v>
      </c>
      <c r="H20" s="4" t="str">
        <f aca="false">IF(OR(D20="",E20=""),"",IF(D20&lt;E20,"预警","正常"))</f>
        <v>正常</v>
      </c>
    </row>
    <row r="21" customFormat="false" ht="15" hidden="false" customHeight="false" outlineLevel="0" collapsed="false">
      <c r="A21" s="3" t="s">
        <v>513</v>
      </c>
      <c r="B21" s="3" t="s">
        <v>514</v>
      </c>
      <c r="C21" s="3" t="s">
        <v>505</v>
      </c>
      <c r="D21" s="3" t="n">
        <v>22</v>
      </c>
      <c r="E21" s="3" t="n">
        <v>8</v>
      </c>
      <c r="F21" s="3" t="s">
        <v>460</v>
      </c>
      <c r="G21" s="9" t="n">
        <v>96</v>
      </c>
      <c r="H21" s="4" t="str">
        <f aca="false">IF(OR(D21="",E21=""),"",IF(D21&lt;E21,"预警","正常"))</f>
        <v>正常</v>
      </c>
    </row>
    <row r="22" customFormat="false" ht="15" hidden="false" customHeight="false" outlineLevel="0" collapsed="false">
      <c r="A22" s="3" t="s">
        <v>515</v>
      </c>
      <c r="B22" s="3" t="s">
        <v>516</v>
      </c>
      <c r="C22" s="3" t="s">
        <v>505</v>
      </c>
      <c r="D22" s="3" t="n">
        <v>9</v>
      </c>
      <c r="E22" s="3" t="n">
        <v>3</v>
      </c>
      <c r="F22" s="3" t="s">
        <v>500</v>
      </c>
      <c r="G22" s="9" t="n">
        <v>260</v>
      </c>
      <c r="H22" s="4" t="str">
        <f aca="false">IF(OR(D22="",E22=""),"",IF(D22&lt;E22,"预警","正常"))</f>
        <v>正常</v>
      </c>
    </row>
    <row r="23" customFormat="false" ht="15" hidden="false" customHeight="false" outlineLevel="0" collapsed="false">
      <c r="A23" s="3" t="s">
        <v>517</v>
      </c>
      <c r="B23" s="3" t="s">
        <v>518</v>
      </c>
      <c r="C23" s="3" t="s">
        <v>519</v>
      </c>
      <c r="D23" s="3" t="n">
        <v>14</v>
      </c>
      <c r="E23" s="3" t="n">
        <v>5</v>
      </c>
      <c r="F23" s="3" t="s">
        <v>460</v>
      </c>
      <c r="G23" s="9" t="n">
        <v>210</v>
      </c>
      <c r="H23" s="4" t="str">
        <f aca="false">IF(OR(D23="",E23=""),"",IF(D23&lt;E23,"预警","正常"))</f>
        <v>正常</v>
      </c>
    </row>
    <row r="24" customFormat="false" ht="15" hidden="false" customHeight="false" outlineLevel="0" collapsed="false">
      <c r="A24" s="3" t="s">
        <v>520</v>
      </c>
      <c r="B24" s="3" t="s">
        <v>521</v>
      </c>
      <c r="C24" s="3" t="s">
        <v>519</v>
      </c>
      <c r="D24" s="3" t="n">
        <v>7</v>
      </c>
      <c r="E24" s="3" t="n">
        <v>3</v>
      </c>
      <c r="F24" s="3" t="s">
        <v>500</v>
      </c>
      <c r="G24" s="9" t="n">
        <v>340</v>
      </c>
      <c r="H24" s="4" t="str">
        <f aca="false">IF(OR(D24="",E24=""),"",IF(D24&lt;E24,"预警","正常"))</f>
        <v>正常</v>
      </c>
    </row>
    <row r="25" customFormat="false" ht="15" hidden="false" customHeight="false" outlineLevel="0" collapsed="false">
      <c r="A25" s="3" t="s">
        <v>522</v>
      </c>
      <c r="B25" s="3" t="s">
        <v>523</v>
      </c>
      <c r="C25" s="3" t="s">
        <v>510</v>
      </c>
      <c r="D25" s="3" t="n">
        <v>28</v>
      </c>
      <c r="E25" s="3" t="n">
        <v>10</v>
      </c>
      <c r="F25" s="3" t="s">
        <v>500</v>
      </c>
      <c r="G25" s="9" t="n">
        <v>65</v>
      </c>
      <c r="H25" s="4" t="str">
        <f aca="false">IF(OR(D25="",E25=""),"",IF(D25&lt;E25,"预警","正常"))</f>
        <v>正常</v>
      </c>
    </row>
    <row r="26" customFormat="false" ht="15" hidden="false" customHeight="false" outlineLevel="0" collapsed="false">
      <c r="A26" s="3" t="s">
        <v>524</v>
      </c>
      <c r="B26" s="3" t="s">
        <v>525</v>
      </c>
      <c r="C26" s="3" t="s">
        <v>526</v>
      </c>
      <c r="D26" s="3" t="n">
        <v>20</v>
      </c>
      <c r="E26" s="3" t="n">
        <v>8</v>
      </c>
      <c r="F26" s="3" t="s">
        <v>460</v>
      </c>
      <c r="G26" s="9" t="n">
        <v>48</v>
      </c>
      <c r="H26" s="4" t="str">
        <f aca="false">IF(OR(D26="",E26=""),"",IF(D26&lt;E26,"预警","正常"))</f>
        <v>正常</v>
      </c>
    </row>
    <row r="27" customFormat="false" ht="15" hidden="false" customHeight="false" outlineLevel="0" collapsed="false">
      <c r="A27" s="3" t="s">
        <v>527</v>
      </c>
      <c r="B27" s="3" t="s">
        <v>528</v>
      </c>
      <c r="C27" s="3" t="s">
        <v>526</v>
      </c>
      <c r="D27" s="3" t="n">
        <v>3</v>
      </c>
      <c r="E27" s="3" t="n">
        <v>4</v>
      </c>
      <c r="F27" s="3" t="s">
        <v>500</v>
      </c>
      <c r="G27" s="9" t="n">
        <v>75</v>
      </c>
      <c r="H27" s="4" t="str">
        <f aca="false">IF(OR(D27="",E27=""),"",IF(D27&lt;E27,"预警","正常"))</f>
        <v>预警</v>
      </c>
    </row>
    <row r="28" customFormat="false" ht="15" hidden="false" customHeight="false" outlineLevel="0" collapsed="false">
      <c r="A28" s="3" t="s">
        <v>529</v>
      </c>
      <c r="B28" s="3" t="s">
        <v>530</v>
      </c>
      <c r="C28" s="3" t="s">
        <v>531</v>
      </c>
      <c r="D28" s="3" t="n">
        <v>100</v>
      </c>
      <c r="E28" s="3" t="n">
        <v>30</v>
      </c>
      <c r="F28" s="3" t="s">
        <v>500</v>
      </c>
      <c r="G28" s="9" t="n">
        <v>8.5</v>
      </c>
      <c r="H28" s="4" t="str">
        <f aca="false">IF(OR(D28="",E28=""),"",IF(D28&lt;E28,"预警","正常"))</f>
        <v>正常</v>
      </c>
    </row>
    <row r="29" customFormat="false" ht="15" hidden="false" customHeight="false" outlineLevel="0" collapsed="false">
      <c r="A29" s="3" t="s">
        <v>532</v>
      </c>
      <c r="B29" s="3" t="s">
        <v>533</v>
      </c>
      <c r="C29" s="3" t="s">
        <v>534</v>
      </c>
      <c r="D29" s="3" t="n">
        <v>5</v>
      </c>
      <c r="E29" s="3" t="n">
        <v>2</v>
      </c>
      <c r="F29" s="3" t="s">
        <v>500</v>
      </c>
      <c r="G29" s="9" t="n">
        <v>199</v>
      </c>
      <c r="H29" s="4" t="str">
        <f aca="false">IF(OR(D29="",E29=""),"",IF(D29&lt;E29,"预警","正常"))</f>
        <v>正常</v>
      </c>
    </row>
    <row r="30" customFormat="false" ht="15" hidden="false" customHeight="false" outlineLevel="0" collapsed="false">
      <c r="A30" s="3" t="s">
        <v>535</v>
      </c>
      <c r="B30" s="3" t="s">
        <v>536</v>
      </c>
      <c r="C30" s="3" t="s">
        <v>534</v>
      </c>
      <c r="D30" s="3" t="n">
        <v>2</v>
      </c>
      <c r="E30" s="3" t="n">
        <v>1</v>
      </c>
      <c r="F30" s="3" t="s">
        <v>460</v>
      </c>
      <c r="G30" s="9" t="n">
        <v>4200</v>
      </c>
      <c r="H30" s="4" t="str">
        <f aca="false">IF(OR(D30="",E30=""),"",IF(D30&lt;E30,"预警","正常"))</f>
        <v>正常</v>
      </c>
    </row>
    <row r="31" customFormat="false" ht="15" hidden="false" customHeight="false" outlineLevel="0" collapsed="false">
      <c r="A31" s="3" t="s">
        <v>537</v>
      </c>
      <c r="B31" s="3" t="s">
        <v>538</v>
      </c>
      <c r="C31" s="3" t="s">
        <v>534</v>
      </c>
      <c r="D31" s="3" t="n">
        <v>1</v>
      </c>
      <c r="E31" s="3" t="n">
        <v>1</v>
      </c>
      <c r="F31" s="3" t="s">
        <v>467</v>
      </c>
      <c r="G31" s="9" t="n">
        <v>12800</v>
      </c>
      <c r="H31" s="4" t="str">
        <f aca="false">IF(OR(D31="",E31=""),"",IF(D31&lt;E31,"预警","正常"))</f>
        <v>正常</v>
      </c>
    </row>
    <row r="32" customFormat="false" ht="15" hidden="false" customHeight="false" outlineLevel="0" collapsed="false">
      <c r="A32" s="3" t="s">
        <v>539</v>
      </c>
      <c r="B32" s="3" t="s">
        <v>540</v>
      </c>
      <c r="C32" s="3" t="s">
        <v>534</v>
      </c>
      <c r="D32" s="3" t="n">
        <v>3</v>
      </c>
      <c r="E32" s="3" t="n">
        <v>1</v>
      </c>
      <c r="F32" s="3" t="s">
        <v>500</v>
      </c>
      <c r="G32" s="9" t="n">
        <v>1500</v>
      </c>
      <c r="H32" s="4" t="str">
        <f aca="false">IF(OR(D32="",E32=""),"",IF(D32&lt;E32,"预警","正常"))</f>
        <v>正常</v>
      </c>
    </row>
    <row r="33" customFormat="false" ht="15" hidden="false" customHeight="false" outlineLevel="0" collapsed="false">
      <c r="A33" s="3" t="s">
        <v>541</v>
      </c>
      <c r="B33" s="3" t="s">
        <v>542</v>
      </c>
      <c r="C33" s="3" t="s">
        <v>534</v>
      </c>
      <c r="D33" s="3" t="n">
        <v>11</v>
      </c>
      <c r="E33" s="3" t="n">
        <v>4</v>
      </c>
      <c r="F33" s="3" t="s">
        <v>500</v>
      </c>
      <c r="G33" s="9" t="n">
        <v>88</v>
      </c>
      <c r="H33" s="4" t="str">
        <f aca="false">IF(OR(D33="",E33=""),"",IF(D33&lt;E33,"预警","正常"))</f>
        <v>正常</v>
      </c>
    </row>
  </sheetData>
  <autoFilter ref="A1:H33"/>
  <conditionalFormatting sqref="H2:H33">
    <cfRule type="cellIs" priority="2" operator="equal" aboveAverage="0" equalAverage="0" bottom="0" percent="0" rank="0" text="" dxfId="13">
      <formula>"预警"</formula>
    </cfRule>
  </conditionalFormatting>
  <conditionalFormatting sqref="D2:D33">
    <cfRule type="expression" priority="3" aboveAverage="0" equalAverage="0" bottom="0" percent="0" rank="0" text="" dxfId="14">
      <formula>AND($D2&lt;&gt;"",$E2&lt;&gt;"",$D2&lt;$E2)</formula>
    </cfRule>
  </conditionalFormatting>
  <dataValidations count="1">
    <dataValidation allowBlank="true" errorStyle="stop" operator="between" showDropDown="false" showErrorMessage="false" showInputMessage="false" sqref="F2:F33" type="list">
      <formula1>"A,B,C"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5A94"/>
    <pageSetUpPr fitToPage="false"/>
  </sheetPr>
  <dimension ref="A1:G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59375" defaultRowHeight="15" customHeight="false" zeroHeight="false" outlineLevelRow="0" outlineLevelCol="0"/>
  <cols>
    <col collapsed="false" customWidth="true" hidden="false" outlineLevel="0" max="1" min="1" style="0" width="11.83"/>
    <col collapsed="false" customWidth="true" hidden="false" outlineLevel="0" max="2" min="2" style="0" width="10.92"/>
    <col collapsed="false" customWidth="true" hidden="false" outlineLevel="0" max="3" min="3" style="0" width="11.83"/>
    <col collapsed="false" customWidth="true" hidden="false" outlineLevel="0" max="4" min="4" style="0" width="9.1"/>
    <col collapsed="false" customWidth="true" hidden="false" outlineLevel="0" max="5" min="5" style="0" width="18.2"/>
    <col collapsed="false" customWidth="true" hidden="false" outlineLevel="0" max="6" min="6" style="0" width="9.1"/>
    <col collapsed="false" customWidth="true" hidden="false" outlineLevel="0" max="7" min="7" style="0" width="8.19"/>
  </cols>
  <sheetData>
    <row r="1" customFormat="false" ht="15" hidden="false" customHeight="false" outlineLevel="0" collapsed="false">
      <c r="A1" s="2" t="s">
        <v>543</v>
      </c>
      <c r="B1" s="2" t="s">
        <v>544</v>
      </c>
      <c r="C1" s="2" t="s">
        <v>214</v>
      </c>
      <c r="D1" s="2" t="s">
        <v>450</v>
      </c>
      <c r="E1" s="2" t="s">
        <v>451</v>
      </c>
      <c r="F1" s="2" t="s">
        <v>545</v>
      </c>
      <c r="G1" s="2" t="s">
        <v>546</v>
      </c>
    </row>
    <row r="2" customFormat="false" ht="15" hidden="false" customHeight="false" outlineLevel="0" collapsed="false">
      <c r="A2" s="3" t="s">
        <v>547</v>
      </c>
      <c r="B2" s="6" t="n">
        <v>46181</v>
      </c>
      <c r="C2" s="3" t="s">
        <v>286</v>
      </c>
      <c r="D2" s="3" t="s">
        <v>461</v>
      </c>
      <c r="E2" s="4" t="str">
        <f aca="false">IFERROR(VLOOKUP(D2,备件库存!A:B,2,0),"⚠未建档")</f>
        <v>丝杠轴承座垫片</v>
      </c>
      <c r="F2" s="3" t="n">
        <v>1</v>
      </c>
      <c r="G2" s="3" t="s">
        <v>187</v>
      </c>
    </row>
    <row r="3" customFormat="false" ht="15" hidden="false" customHeight="false" outlineLevel="0" collapsed="false">
      <c r="A3" s="3" t="s">
        <v>548</v>
      </c>
      <c r="B3" s="6" t="n">
        <v>46182</v>
      </c>
      <c r="C3" s="3" t="s">
        <v>286</v>
      </c>
      <c r="D3" s="3" t="s">
        <v>461</v>
      </c>
      <c r="E3" s="4" t="str">
        <f aca="false">IFERROR(VLOOKUP(D3,备件库存!A:B,2,0),"⚠未建档")</f>
        <v>丝杠轴承座垫片</v>
      </c>
      <c r="F3" s="3" t="n">
        <v>2</v>
      </c>
      <c r="G3" s="3" t="s">
        <v>53</v>
      </c>
    </row>
    <row r="4" customFormat="false" ht="15" hidden="false" customHeight="false" outlineLevel="0" collapsed="false">
      <c r="A4" s="3" t="s">
        <v>549</v>
      </c>
      <c r="B4" s="6" t="n">
        <v>46183</v>
      </c>
      <c r="C4" s="3" t="s">
        <v>286</v>
      </c>
      <c r="D4" s="3" t="s">
        <v>474</v>
      </c>
      <c r="E4" s="4" t="str">
        <f aca="false">IFERROR(VLOOKUP(D4,备件库存!A:B,2,0),"⚠未建档")</f>
        <v>高效过滤棉</v>
      </c>
      <c r="F4" s="3" t="n">
        <v>2</v>
      </c>
      <c r="G4" s="3" t="s">
        <v>71</v>
      </c>
    </row>
    <row r="5" customFormat="false" ht="15" hidden="false" customHeight="false" outlineLevel="0" collapsed="false">
      <c r="A5" s="3" t="s">
        <v>550</v>
      </c>
      <c r="B5" s="6" t="n">
        <v>46186</v>
      </c>
      <c r="C5" s="3" t="s">
        <v>295</v>
      </c>
      <c r="D5" s="3" t="s">
        <v>464</v>
      </c>
      <c r="E5" s="4" t="str">
        <f aca="false">IFERROR(VLOOKUP(D5,备件库存!A:B,2,0),"⚠未建档")</f>
        <v>砂轮法兰盘</v>
      </c>
      <c r="F5" s="3" t="n">
        <v>1</v>
      </c>
      <c r="G5" s="3" t="s">
        <v>132</v>
      </c>
    </row>
    <row r="6" customFormat="false" ht="15" hidden="false" customHeight="false" outlineLevel="0" collapsed="false">
      <c r="A6" s="3" t="s">
        <v>551</v>
      </c>
      <c r="B6" s="6" t="n">
        <v>46188</v>
      </c>
      <c r="C6" s="3" t="s">
        <v>314</v>
      </c>
      <c r="D6" s="3" t="s">
        <v>483</v>
      </c>
      <c r="E6" s="4" t="str">
        <f aca="false">IFERROR(VLOOKUP(D6,备件库存!A:B,2,0),"⚠未建档")</f>
        <v>冷媒干燥过滤器</v>
      </c>
      <c r="F6" s="3" t="n">
        <v>1</v>
      </c>
      <c r="G6" s="3" t="s">
        <v>53</v>
      </c>
    </row>
    <row r="7" customFormat="false" ht="15" hidden="false" customHeight="false" outlineLevel="0" collapsed="false">
      <c r="A7" s="3" t="s">
        <v>552</v>
      </c>
      <c r="B7" s="6" t="n">
        <v>46188</v>
      </c>
      <c r="C7" s="3" t="s">
        <v>291</v>
      </c>
      <c r="D7" s="3" t="s">
        <v>492</v>
      </c>
      <c r="E7" s="4" t="str">
        <f aca="false">IFERROR(VLOOKUP(D7,备件库存!A:B,2,0),"⚠未建档")</f>
        <v>位移传感器</v>
      </c>
      <c r="F7" s="3" t="n">
        <v>1</v>
      </c>
      <c r="G7" s="3" t="s">
        <v>71</v>
      </c>
    </row>
    <row r="8" customFormat="false" ht="15" hidden="false" customHeight="false" outlineLevel="0" collapsed="false">
      <c r="A8" s="3" t="s">
        <v>553</v>
      </c>
      <c r="B8" s="6" t="n">
        <v>46189</v>
      </c>
      <c r="C8" s="3" t="s">
        <v>318</v>
      </c>
      <c r="D8" s="3" t="s">
        <v>477</v>
      </c>
      <c r="E8" s="4" t="str">
        <f aca="false">IFERROR(VLOOKUP(D8,备件库存!A:B,2,0),"⚠未建档")</f>
        <v>输送链条链节</v>
      </c>
      <c r="F8" s="3" t="n">
        <v>4</v>
      </c>
      <c r="G8" s="3" t="s">
        <v>84</v>
      </c>
    </row>
    <row r="9" customFormat="false" ht="15" hidden="false" customHeight="false" outlineLevel="0" collapsed="false">
      <c r="A9" s="3" t="s">
        <v>554</v>
      </c>
      <c r="B9" s="6" t="n">
        <v>46189</v>
      </c>
      <c r="C9" s="3" t="s">
        <v>310</v>
      </c>
      <c r="D9" s="3" t="s">
        <v>468</v>
      </c>
      <c r="E9" s="4" t="str">
        <f aca="false">IFERROR(VLOOKUP(D9,备件库存!A:B,2,0),"⚠未建档")</f>
        <v>摩擦片组件</v>
      </c>
      <c r="F9" s="3" t="n">
        <v>3</v>
      </c>
      <c r="G9" s="3" t="s">
        <v>84</v>
      </c>
    </row>
    <row r="10" customFormat="false" ht="15" hidden="false" customHeight="false" outlineLevel="0" collapsed="false">
      <c r="A10" s="3" t="s">
        <v>555</v>
      </c>
      <c r="B10" s="6" t="n">
        <v>46189</v>
      </c>
      <c r="C10" s="3" t="s">
        <v>318</v>
      </c>
      <c r="D10" s="3" t="s">
        <v>477</v>
      </c>
      <c r="E10" s="4" t="str">
        <f aca="false">IFERROR(VLOOKUP(D10,备件库存!A:B,2,0),"⚠未建档")</f>
        <v>输送链条链节</v>
      </c>
      <c r="F10" s="3" t="n">
        <v>3</v>
      </c>
      <c r="G10" s="3" t="s">
        <v>132</v>
      </c>
    </row>
    <row r="11" customFormat="false" ht="15" hidden="false" customHeight="false" outlineLevel="0" collapsed="false">
      <c r="A11" s="3" t="s">
        <v>556</v>
      </c>
      <c r="B11" s="6" t="n">
        <v>46189</v>
      </c>
      <c r="C11" s="3" t="s">
        <v>301</v>
      </c>
      <c r="D11" s="3" t="s">
        <v>461</v>
      </c>
      <c r="E11" s="4" t="str">
        <f aca="false">IFERROR(VLOOKUP(D11,备件库存!A:B,2,0),"⚠未建档")</f>
        <v>丝杠轴承座垫片</v>
      </c>
      <c r="F11" s="3" t="n">
        <v>1</v>
      </c>
      <c r="G11" s="3" t="s">
        <v>132</v>
      </c>
    </row>
    <row r="12" customFormat="false" ht="15" hidden="false" customHeight="false" outlineLevel="0" collapsed="false">
      <c r="A12" s="3" t="s">
        <v>557</v>
      </c>
      <c r="B12" s="6" t="n">
        <v>46190</v>
      </c>
      <c r="C12" s="3" t="s">
        <v>306</v>
      </c>
      <c r="D12" s="3" t="s">
        <v>506</v>
      </c>
      <c r="E12" s="4" t="str">
        <f aca="false">IFERROR(VLOOKUP(D12,备件库存!A:B,2,0),"⚠未建档")</f>
        <v>变频器散热风扇</v>
      </c>
      <c r="F12" s="3" t="n">
        <v>4</v>
      </c>
      <c r="G12" s="3" t="s">
        <v>74</v>
      </c>
    </row>
    <row r="13" customFormat="false" ht="15" hidden="false" customHeight="false" outlineLevel="0" collapsed="false">
      <c r="A13" s="3" t="s">
        <v>558</v>
      </c>
      <c r="B13" s="6" t="n">
        <v>46190</v>
      </c>
      <c r="C13" s="3" t="s">
        <v>314</v>
      </c>
      <c r="D13" s="3" t="s">
        <v>471</v>
      </c>
      <c r="E13" s="4" t="str">
        <f aca="false">IFERROR(VLOOKUP(D13,备件库存!A:B,2,0),"⚠未建档")</f>
        <v>液压油滤芯</v>
      </c>
      <c r="F13" s="3" t="n">
        <v>4</v>
      </c>
      <c r="G13" s="3" t="s">
        <v>84</v>
      </c>
    </row>
    <row r="14" customFormat="false" ht="15" hidden="false" customHeight="false" outlineLevel="0" collapsed="false">
      <c r="A14" s="3" t="s">
        <v>559</v>
      </c>
      <c r="B14" s="6" t="n">
        <v>46190</v>
      </c>
      <c r="C14" s="3" t="s">
        <v>318</v>
      </c>
      <c r="D14" s="3" t="s">
        <v>501</v>
      </c>
      <c r="E14" s="4" t="str">
        <f aca="false">IFERROR(VLOOKUP(D14,备件库存!A:B,2,0),"⚠未建档")</f>
        <v>三角皮带B型</v>
      </c>
      <c r="F14" s="3" t="n">
        <v>3</v>
      </c>
      <c r="G14" s="3" t="s">
        <v>132</v>
      </c>
    </row>
    <row r="15" customFormat="false" ht="15" hidden="false" customHeight="false" outlineLevel="0" collapsed="false">
      <c r="A15" s="3" t="s">
        <v>560</v>
      </c>
      <c r="B15" s="6" t="n">
        <v>46193</v>
      </c>
      <c r="C15" s="3" t="s">
        <v>326</v>
      </c>
      <c r="D15" s="3" t="s">
        <v>513</v>
      </c>
      <c r="E15" s="4" t="str">
        <f aca="false">IFERROR(VLOOKUP(D15,备件库存!A:B,2,0),"⚠未建档")</f>
        <v>接近开关PNP</v>
      </c>
      <c r="F15" s="3" t="n">
        <v>1</v>
      </c>
      <c r="G15" s="3" t="s">
        <v>132</v>
      </c>
    </row>
    <row r="16" customFormat="false" ht="15" hidden="false" customHeight="false" outlineLevel="0" collapsed="false">
      <c r="A16" s="3" t="s">
        <v>561</v>
      </c>
      <c r="B16" s="6" t="n">
        <v>46193</v>
      </c>
      <c r="C16" s="3" t="s">
        <v>326</v>
      </c>
      <c r="D16" s="3" t="s">
        <v>483</v>
      </c>
      <c r="E16" s="4" t="str">
        <f aca="false">IFERROR(VLOOKUP(D16,备件库存!A:B,2,0),"⚠未建档")</f>
        <v>冷媒干燥过滤器</v>
      </c>
      <c r="F16" s="3" t="n">
        <v>4</v>
      </c>
      <c r="G16" s="3" t="s">
        <v>53</v>
      </c>
    </row>
    <row r="17" customFormat="false" ht="15" hidden="false" customHeight="false" outlineLevel="0" collapsed="false">
      <c r="A17" s="3" t="s">
        <v>562</v>
      </c>
      <c r="B17" s="6" t="n">
        <v>46194</v>
      </c>
      <c r="C17" s="3" t="s">
        <v>326</v>
      </c>
      <c r="D17" s="3" t="s">
        <v>535</v>
      </c>
      <c r="E17" s="4" t="str">
        <f aca="false">IFERROR(VLOOKUP(D17,备件库存!A:B,2,0),"⚠未建档")</f>
        <v>振动检测仪</v>
      </c>
      <c r="F17" s="3" t="n">
        <v>1</v>
      </c>
      <c r="G17" s="3" t="s">
        <v>187</v>
      </c>
    </row>
    <row r="18" customFormat="false" ht="15" hidden="false" customHeight="false" outlineLevel="0" collapsed="false">
      <c r="A18" s="3" t="s">
        <v>563</v>
      </c>
      <c r="B18" s="6" t="n">
        <v>46194</v>
      </c>
      <c r="C18" s="3" t="s">
        <v>320</v>
      </c>
      <c r="D18" s="3" t="s">
        <v>495</v>
      </c>
      <c r="E18" s="4" t="str">
        <f aca="false">IFERROR(VLOOKUP(D18,备件库存!A:B,2,0),"⚠未建档")</f>
        <v>深沟球轴承6205</v>
      </c>
      <c r="F18" s="3" t="n">
        <v>2</v>
      </c>
      <c r="G18" s="3" t="s">
        <v>53</v>
      </c>
    </row>
    <row r="19" customFormat="false" ht="15" hidden="false" customHeight="false" outlineLevel="0" collapsed="false">
      <c r="A19" s="3" t="s">
        <v>564</v>
      </c>
      <c r="B19" s="6" t="n">
        <v>46194</v>
      </c>
      <c r="C19" s="3" t="s">
        <v>326</v>
      </c>
      <c r="D19" s="3" t="s">
        <v>474</v>
      </c>
      <c r="E19" s="4" t="str">
        <f aca="false">IFERROR(VLOOKUP(D19,备件库存!A:B,2,0),"⚠未建档")</f>
        <v>高效过滤棉</v>
      </c>
      <c r="F19" s="3" t="n">
        <v>2</v>
      </c>
      <c r="G19" s="3" t="s">
        <v>74</v>
      </c>
    </row>
    <row r="20" customFormat="false" ht="15" hidden="false" customHeight="false" outlineLevel="0" collapsed="false">
      <c r="A20" s="3" t="s">
        <v>565</v>
      </c>
      <c r="B20" s="6" t="n">
        <v>46198</v>
      </c>
      <c r="C20" s="3" t="s">
        <v>327</v>
      </c>
      <c r="D20" s="3" t="s">
        <v>480</v>
      </c>
      <c r="E20" s="4" t="str">
        <f aca="false">IFERROR(VLOOKUP(D20,备件库存!A:B,2,0),"⚠未建档")</f>
        <v>温控阀芯</v>
      </c>
      <c r="F20" s="3" t="n">
        <v>4</v>
      </c>
      <c r="G20" s="3" t="s">
        <v>53</v>
      </c>
    </row>
    <row r="21" customFormat="false" ht="15" hidden="false" customHeight="false" outlineLevel="0" collapsed="false">
      <c r="A21" s="3" t="s">
        <v>566</v>
      </c>
      <c r="B21" s="6" t="n">
        <v>46199</v>
      </c>
      <c r="C21" s="3" t="s">
        <v>331</v>
      </c>
      <c r="D21" s="3" t="s">
        <v>461</v>
      </c>
      <c r="E21" s="4" t="str">
        <f aca="false">IFERROR(VLOOKUP(D21,备件库存!A:B,2,0),"⚠未建档")</f>
        <v>丝杠轴承座垫片</v>
      </c>
      <c r="F21" s="3" t="n">
        <v>3</v>
      </c>
      <c r="G21" s="3" t="s">
        <v>58</v>
      </c>
    </row>
    <row r="22" customFormat="false" ht="15" hidden="false" customHeight="false" outlineLevel="0" collapsed="false">
      <c r="A22" s="3" t="s">
        <v>567</v>
      </c>
      <c r="B22" s="6" t="n">
        <v>46201</v>
      </c>
      <c r="C22" s="3" t="s">
        <v>334</v>
      </c>
      <c r="D22" s="3" t="s">
        <v>511</v>
      </c>
      <c r="E22" s="4" t="str">
        <f aca="false">IFERROR(VLOOKUP(D22,备件库存!A:B,2,0),"⚠未建档")</f>
        <v>齿轮油GL-5(4L)</v>
      </c>
      <c r="F22" s="3" t="n">
        <v>2</v>
      </c>
      <c r="G22" s="3" t="s">
        <v>187</v>
      </c>
    </row>
    <row r="23" customFormat="false" ht="15" hidden="false" customHeight="false" outlineLevel="0" collapsed="false">
      <c r="A23" s="3" t="s">
        <v>568</v>
      </c>
      <c r="B23" s="6" t="n">
        <v>46202</v>
      </c>
      <c r="C23" s="3" t="s">
        <v>338</v>
      </c>
      <c r="D23" s="3" t="s">
        <v>495</v>
      </c>
      <c r="E23" s="4" t="str">
        <f aca="false">IFERROR(VLOOKUP(D23,备件库存!A:B,2,0),"⚠未建档")</f>
        <v>深沟球轴承6205</v>
      </c>
      <c r="F23" s="3" t="n">
        <v>3</v>
      </c>
      <c r="G23" s="3" t="s">
        <v>187</v>
      </c>
    </row>
    <row r="24" customFormat="false" ht="15" hidden="false" customHeight="false" outlineLevel="0" collapsed="false">
      <c r="A24" s="3" t="s">
        <v>569</v>
      </c>
      <c r="B24" s="6" t="n">
        <v>46203</v>
      </c>
      <c r="C24" s="3" t="s">
        <v>334</v>
      </c>
      <c r="D24" s="3" t="s">
        <v>535</v>
      </c>
      <c r="E24" s="4" t="str">
        <f aca="false">IFERROR(VLOOKUP(D24,备件库存!A:B,2,0),"⚠未建档")</f>
        <v>振动检测仪</v>
      </c>
      <c r="F24" s="3" t="n">
        <v>1</v>
      </c>
      <c r="G24" s="3" t="s">
        <v>53</v>
      </c>
    </row>
    <row r="25" customFormat="false" ht="15" hidden="false" customHeight="false" outlineLevel="0" collapsed="false">
      <c r="A25" s="3" t="s">
        <v>570</v>
      </c>
      <c r="B25" s="6" t="n">
        <v>46206</v>
      </c>
      <c r="C25" s="3" t="s">
        <v>340</v>
      </c>
      <c r="D25" s="3" t="s">
        <v>480</v>
      </c>
      <c r="E25" s="4" t="str">
        <f aca="false">IFERROR(VLOOKUP(D25,备件库存!A:B,2,0),"⚠未建档")</f>
        <v>温控阀芯</v>
      </c>
      <c r="F25" s="3" t="n">
        <v>3</v>
      </c>
      <c r="G25" s="3" t="s">
        <v>74</v>
      </c>
    </row>
    <row r="26" customFormat="false" ht="15" hidden="false" customHeight="false" outlineLevel="0" collapsed="false">
      <c r="A26" s="3" t="s">
        <v>571</v>
      </c>
      <c r="B26" s="6" t="n">
        <v>46207</v>
      </c>
      <c r="C26" s="3" t="s">
        <v>339</v>
      </c>
      <c r="D26" s="3" t="s">
        <v>468</v>
      </c>
      <c r="E26" s="4" t="str">
        <f aca="false">IFERROR(VLOOKUP(D26,备件库存!A:B,2,0),"⚠未建档")</f>
        <v>摩擦片组件</v>
      </c>
      <c r="F26" s="3" t="n">
        <v>3</v>
      </c>
      <c r="G26" s="3" t="s">
        <v>62</v>
      </c>
    </row>
    <row r="27" customFormat="false" ht="15" hidden="false" customHeight="false" outlineLevel="0" collapsed="false">
      <c r="A27" s="3" t="s">
        <v>572</v>
      </c>
      <c r="B27" s="6" t="n">
        <v>46208</v>
      </c>
      <c r="C27" s="3" t="s">
        <v>340</v>
      </c>
      <c r="D27" s="3" t="s">
        <v>468</v>
      </c>
      <c r="E27" s="4" t="str">
        <f aca="false">IFERROR(VLOOKUP(D27,备件库存!A:B,2,0),"⚠未建档")</f>
        <v>摩擦片组件</v>
      </c>
      <c r="F27" s="3" t="n">
        <v>1</v>
      </c>
      <c r="G27" s="3" t="s">
        <v>132</v>
      </c>
    </row>
    <row r="28" customFormat="false" ht="15" hidden="false" customHeight="false" outlineLevel="0" collapsed="false">
      <c r="A28" s="3" t="s">
        <v>573</v>
      </c>
      <c r="B28" s="6" t="n">
        <v>46211</v>
      </c>
      <c r="C28" s="3" t="s">
        <v>346</v>
      </c>
      <c r="D28" s="3" t="s">
        <v>486</v>
      </c>
      <c r="E28" s="4" t="str">
        <f aca="false">IFERROR(VLOOKUP(D28,备件库存!A:B,2,0),"⚠未建档")</f>
        <v>制动片组件</v>
      </c>
      <c r="F28" s="3" t="n">
        <v>4</v>
      </c>
      <c r="G28" s="3" t="s">
        <v>71</v>
      </c>
    </row>
    <row r="29" customFormat="false" ht="15" hidden="false" customHeight="false" outlineLevel="0" collapsed="false">
      <c r="A29" s="3" t="s">
        <v>574</v>
      </c>
      <c r="B29" s="6" t="n">
        <v>46211</v>
      </c>
      <c r="C29" s="3" t="s">
        <v>348</v>
      </c>
      <c r="D29" s="3" t="s">
        <v>474</v>
      </c>
      <c r="E29" s="4" t="str">
        <f aca="false">IFERROR(VLOOKUP(D29,备件库存!A:B,2,0),"⚠未建档")</f>
        <v>高效过滤棉</v>
      </c>
      <c r="F29" s="3" t="n">
        <v>3</v>
      </c>
      <c r="G29" s="3" t="s">
        <v>53</v>
      </c>
    </row>
    <row r="30" customFormat="false" ht="15" hidden="false" customHeight="false" outlineLevel="0" collapsed="false">
      <c r="A30" s="3" t="s">
        <v>575</v>
      </c>
      <c r="B30" s="6" t="n">
        <v>46211</v>
      </c>
      <c r="C30" s="3" t="s">
        <v>348</v>
      </c>
      <c r="D30" s="3" t="s">
        <v>471</v>
      </c>
      <c r="E30" s="4" t="str">
        <f aca="false">IFERROR(VLOOKUP(D30,备件库存!A:B,2,0),"⚠未建档")</f>
        <v>液压油滤芯</v>
      </c>
      <c r="F30" s="3" t="n">
        <v>3</v>
      </c>
      <c r="G30" s="3" t="s">
        <v>71</v>
      </c>
    </row>
    <row r="31" customFormat="false" ht="15" hidden="false" customHeight="false" outlineLevel="0" collapsed="false">
      <c r="A31" s="3" t="s">
        <v>576</v>
      </c>
      <c r="B31" s="6" t="n">
        <v>46212</v>
      </c>
      <c r="C31" s="3" t="s">
        <v>348</v>
      </c>
      <c r="D31" s="3" t="s">
        <v>498</v>
      </c>
      <c r="E31" s="4" t="str">
        <f aca="false">IFERROR(VLOOKUP(D31,备件库存!A:B,2,0),"⚠未建档")</f>
        <v>O型密封圈套装</v>
      </c>
      <c r="F31" s="3" t="n">
        <v>2</v>
      </c>
      <c r="G31" s="3" t="s">
        <v>132</v>
      </c>
    </row>
    <row r="32" customFormat="false" ht="15" hidden="false" customHeight="false" outlineLevel="0" collapsed="false">
      <c r="A32" s="3" t="s">
        <v>577</v>
      </c>
      <c r="B32" s="6" t="n">
        <v>46213</v>
      </c>
      <c r="C32" s="3" t="s">
        <v>346</v>
      </c>
      <c r="D32" s="3" t="s">
        <v>486</v>
      </c>
      <c r="E32" s="4" t="str">
        <f aca="false">IFERROR(VLOOKUP(D32,备件库存!A:B,2,0),"⚠未建档")</f>
        <v>制动片组件</v>
      </c>
      <c r="F32" s="3" t="n">
        <v>3</v>
      </c>
      <c r="G32" s="3" t="s">
        <v>187</v>
      </c>
    </row>
    <row r="33" customFormat="false" ht="15" hidden="false" customHeight="false" outlineLevel="0" collapsed="false">
      <c r="A33" s="3" t="s">
        <v>578</v>
      </c>
      <c r="B33" s="6" t="n">
        <v>46214</v>
      </c>
      <c r="C33" s="3" t="s">
        <v>353</v>
      </c>
      <c r="D33" s="3" t="s">
        <v>522</v>
      </c>
      <c r="E33" s="4" t="str">
        <f aca="false">IFERROR(VLOOKUP(D33,备件库存!A:B,2,0),"⚠未建档")</f>
        <v>链条润滑油(1L)</v>
      </c>
      <c r="F33" s="3" t="n">
        <v>1</v>
      </c>
      <c r="G33" s="3" t="s">
        <v>84</v>
      </c>
    </row>
    <row r="34" customFormat="false" ht="15" hidden="false" customHeight="false" outlineLevel="0" collapsed="false">
      <c r="A34" s="3" t="s">
        <v>579</v>
      </c>
      <c r="B34" s="6" t="n">
        <v>46214</v>
      </c>
      <c r="C34" s="3" t="s">
        <v>349</v>
      </c>
      <c r="D34" s="3" t="s">
        <v>457</v>
      </c>
      <c r="E34" s="4" t="str">
        <f aca="false">IFERROR(VLOOKUP(D34,备件库存!A:B,2,0),"⚠未建档")</f>
        <v>主轴轴承7014</v>
      </c>
      <c r="F34" s="3" t="n">
        <v>3</v>
      </c>
      <c r="G34" s="3" t="s">
        <v>132</v>
      </c>
    </row>
    <row r="35" customFormat="false" ht="15" hidden="false" customHeight="false" outlineLevel="0" collapsed="false">
      <c r="A35" s="3" t="s">
        <v>580</v>
      </c>
      <c r="B35" s="6" t="n">
        <v>46215</v>
      </c>
      <c r="C35" s="3" t="s">
        <v>356</v>
      </c>
      <c r="D35" s="3" t="s">
        <v>480</v>
      </c>
      <c r="E35" s="4" t="str">
        <f aca="false">IFERROR(VLOOKUP(D35,备件库存!A:B,2,0),"⚠未建档")</f>
        <v>温控阀芯</v>
      </c>
      <c r="F35" s="3" t="n">
        <v>1</v>
      </c>
      <c r="G35" s="3" t="s">
        <v>132</v>
      </c>
    </row>
    <row r="36" customFormat="false" ht="15" hidden="false" customHeight="false" outlineLevel="0" collapsed="false">
      <c r="A36" s="3" t="s">
        <v>581</v>
      </c>
      <c r="B36" s="6" t="n">
        <v>46216</v>
      </c>
      <c r="C36" s="3" t="s">
        <v>354</v>
      </c>
      <c r="D36" s="3" t="s">
        <v>527</v>
      </c>
      <c r="E36" s="4" t="str">
        <f aca="false">IFERROR(VLOOKUP(D36,备件库存!A:B,2,0),"⚠未建档")</f>
        <v>高压球阀DN10</v>
      </c>
      <c r="F36" s="3" t="n">
        <v>1</v>
      </c>
      <c r="G36" s="3" t="s">
        <v>62</v>
      </c>
    </row>
    <row r="37" customFormat="false" ht="15" hidden="false" customHeight="false" outlineLevel="0" collapsed="false">
      <c r="A37" s="3" t="s">
        <v>582</v>
      </c>
      <c r="B37" s="6" t="n">
        <v>46216</v>
      </c>
      <c r="C37" s="3" t="s">
        <v>355</v>
      </c>
      <c r="D37" s="3" t="s">
        <v>457</v>
      </c>
      <c r="E37" s="4" t="str">
        <f aca="false">IFERROR(VLOOKUP(D37,备件库存!A:B,2,0),"⚠未建档")</f>
        <v>主轴轴承7014</v>
      </c>
      <c r="F37" s="3" t="n">
        <v>4</v>
      </c>
      <c r="G37" s="3" t="s">
        <v>53</v>
      </c>
    </row>
    <row r="38" customFormat="false" ht="15" hidden="false" customHeight="false" outlineLevel="0" collapsed="false">
      <c r="A38" s="3" t="s">
        <v>583</v>
      </c>
      <c r="B38" s="6" t="n">
        <v>46217</v>
      </c>
      <c r="C38" s="3" t="s">
        <v>358</v>
      </c>
      <c r="D38" s="3" t="s">
        <v>471</v>
      </c>
      <c r="E38" s="4" t="str">
        <f aca="false">IFERROR(VLOOKUP(D38,备件库存!A:B,2,0),"⚠未建档")</f>
        <v>液压油滤芯</v>
      </c>
      <c r="F38" s="3" t="n">
        <v>2</v>
      </c>
      <c r="G38" s="3" t="s">
        <v>53</v>
      </c>
    </row>
    <row r="39" customFormat="false" ht="15" hidden="false" customHeight="false" outlineLevel="0" collapsed="false">
      <c r="A39" s="3" t="s">
        <v>584</v>
      </c>
      <c r="B39" s="6" t="n">
        <v>46217</v>
      </c>
      <c r="C39" s="3" t="s">
        <v>357</v>
      </c>
      <c r="D39" s="3" t="s">
        <v>474</v>
      </c>
      <c r="E39" s="4" t="str">
        <f aca="false">IFERROR(VLOOKUP(D39,备件库存!A:B,2,0),"⚠未建档")</f>
        <v>高效过滤棉</v>
      </c>
      <c r="F39" s="3" t="n">
        <v>4</v>
      </c>
      <c r="G39" s="3" t="s">
        <v>132</v>
      </c>
    </row>
    <row r="40" customFormat="false" ht="15" hidden="false" customHeight="false" outlineLevel="0" collapsed="false">
      <c r="A40" s="3" t="s">
        <v>585</v>
      </c>
      <c r="B40" s="6" t="n">
        <v>46218</v>
      </c>
      <c r="C40" s="3" t="s">
        <v>358</v>
      </c>
      <c r="D40" s="3" t="s">
        <v>468</v>
      </c>
      <c r="E40" s="4" t="str">
        <f aca="false">IFERROR(VLOOKUP(D40,备件库存!A:B,2,0),"⚠未建档")</f>
        <v>摩擦片组件</v>
      </c>
      <c r="F40" s="3" t="n">
        <v>4</v>
      </c>
      <c r="G40" s="3" t="s">
        <v>84</v>
      </c>
    </row>
    <row r="41" customFormat="false" ht="15" hidden="false" customHeight="false" outlineLevel="0" collapsed="false">
      <c r="A41" s="3" t="s">
        <v>586</v>
      </c>
      <c r="B41" s="6" t="n">
        <v>46219</v>
      </c>
      <c r="C41" s="3" t="s">
        <v>357</v>
      </c>
      <c r="D41" s="3" t="s">
        <v>457</v>
      </c>
      <c r="E41" s="4" t="str">
        <f aca="false">IFERROR(VLOOKUP(D41,备件库存!A:B,2,0),"⚠未建档")</f>
        <v>主轴轴承7014</v>
      </c>
      <c r="F41" s="3" t="n">
        <v>1</v>
      </c>
      <c r="G41" s="3" t="s">
        <v>53</v>
      </c>
    </row>
    <row r="42" customFormat="false" ht="15" hidden="false" customHeight="false" outlineLevel="0" collapsed="false">
      <c r="A42" s="3" t="s">
        <v>587</v>
      </c>
      <c r="B42" s="6" t="n">
        <v>46219</v>
      </c>
      <c r="C42" s="3" t="s">
        <v>360</v>
      </c>
      <c r="D42" s="3" t="s">
        <v>480</v>
      </c>
      <c r="E42" s="4" t="str">
        <f aca="false">IFERROR(VLOOKUP(D42,备件库存!A:B,2,0),"⚠未建档")</f>
        <v>温控阀芯</v>
      </c>
      <c r="F42" s="3" t="n">
        <v>2</v>
      </c>
      <c r="G42" s="3" t="s">
        <v>74</v>
      </c>
    </row>
    <row r="43" customFormat="false" ht="15" hidden="false" customHeight="false" outlineLevel="0" collapsed="false">
      <c r="A43" s="3" t="s">
        <v>588</v>
      </c>
      <c r="B43" s="6" t="n">
        <v>46219</v>
      </c>
      <c r="C43" s="3" t="s">
        <v>359</v>
      </c>
      <c r="D43" s="3" t="s">
        <v>457</v>
      </c>
      <c r="E43" s="4" t="str">
        <f aca="false">IFERROR(VLOOKUP(D43,备件库存!A:B,2,0),"⚠未建档")</f>
        <v>主轴轴承7014</v>
      </c>
      <c r="F43" s="3" t="n">
        <v>3</v>
      </c>
      <c r="G43" s="3" t="s">
        <v>53</v>
      </c>
    </row>
    <row r="44" customFormat="false" ht="15" hidden="false" customHeight="false" outlineLevel="0" collapsed="false">
      <c r="A44" s="3" t="s">
        <v>589</v>
      </c>
      <c r="B44" s="6" t="n">
        <v>46221</v>
      </c>
      <c r="C44" s="3" t="s">
        <v>360</v>
      </c>
      <c r="D44" s="3" t="s">
        <v>461</v>
      </c>
      <c r="E44" s="4" t="str">
        <f aca="false">IFERROR(VLOOKUP(D44,备件库存!A:B,2,0),"⚠未建档")</f>
        <v>丝杠轴承座垫片</v>
      </c>
      <c r="F44" s="3" t="n">
        <v>1</v>
      </c>
      <c r="G44" s="3" t="s">
        <v>62</v>
      </c>
    </row>
    <row r="45" customFormat="false" ht="15" hidden="false" customHeight="false" outlineLevel="0" collapsed="false">
      <c r="A45" s="3" t="s">
        <v>590</v>
      </c>
      <c r="B45" s="6" t="n">
        <v>46222</v>
      </c>
      <c r="C45" s="3" t="s">
        <v>361</v>
      </c>
      <c r="D45" s="3" t="s">
        <v>457</v>
      </c>
      <c r="E45" s="4" t="str">
        <f aca="false">IFERROR(VLOOKUP(D45,备件库存!A:B,2,0),"⚠未建档")</f>
        <v>主轴轴承7014</v>
      </c>
      <c r="F45" s="3" t="n">
        <v>1</v>
      </c>
      <c r="G45" s="3" t="s">
        <v>74</v>
      </c>
    </row>
    <row r="46" customFormat="false" ht="15" hidden="false" customHeight="false" outlineLevel="0" collapsed="false">
      <c r="A46" s="3" t="s">
        <v>591</v>
      </c>
      <c r="B46" s="6" t="n">
        <v>46222</v>
      </c>
      <c r="C46" s="3" t="s">
        <v>361</v>
      </c>
      <c r="D46" s="3" t="s">
        <v>457</v>
      </c>
      <c r="E46" s="4" t="str">
        <f aca="false">IFERROR(VLOOKUP(D46,备件库存!A:B,2,0),"⚠未建档")</f>
        <v>主轴轴承7014</v>
      </c>
      <c r="F46" s="3" t="n">
        <v>2</v>
      </c>
      <c r="G46" s="3" t="s">
        <v>58</v>
      </c>
    </row>
    <row r="47" customFormat="false" ht="15" hidden="false" customHeight="false" outlineLevel="0" collapsed="false">
      <c r="A47" s="3" t="s">
        <v>592</v>
      </c>
      <c r="B47" s="6" t="n">
        <v>46222</v>
      </c>
      <c r="C47" s="3" t="s">
        <v>360</v>
      </c>
      <c r="D47" s="3" t="s">
        <v>461</v>
      </c>
      <c r="E47" s="4" t="str">
        <f aca="false">IFERROR(VLOOKUP(D47,备件库存!A:B,2,0),"⚠未建档")</f>
        <v>丝杠轴承座垫片</v>
      </c>
      <c r="F47" s="3" t="n">
        <v>1</v>
      </c>
      <c r="G47" s="3" t="s">
        <v>84</v>
      </c>
    </row>
    <row r="48" customFormat="false" ht="15" hidden="false" customHeight="false" outlineLevel="0" collapsed="false">
      <c r="A48" s="3" t="s">
        <v>593</v>
      </c>
      <c r="B48" s="6" t="n">
        <v>46222</v>
      </c>
      <c r="C48" s="3" t="s">
        <v>360</v>
      </c>
      <c r="D48" s="3" t="s">
        <v>461</v>
      </c>
      <c r="E48" s="4" t="str">
        <f aca="false">IFERROR(VLOOKUP(D48,备件库存!A:B,2,0),"⚠未建档")</f>
        <v>丝杠轴承座垫片</v>
      </c>
      <c r="F48" s="3" t="n">
        <v>2</v>
      </c>
      <c r="G48" s="3" t="s">
        <v>84</v>
      </c>
    </row>
    <row r="49" customFormat="false" ht="15" hidden="false" customHeight="false" outlineLevel="0" collapsed="false">
      <c r="A49" s="3" t="s">
        <v>594</v>
      </c>
      <c r="B49" s="6" t="n">
        <v>46222</v>
      </c>
      <c r="C49" s="3" t="s">
        <v>360</v>
      </c>
      <c r="D49" s="3" t="s">
        <v>501</v>
      </c>
      <c r="E49" s="4" t="str">
        <f aca="false">IFERROR(VLOOKUP(D49,备件库存!A:B,2,0),"⚠未建档")</f>
        <v>三角皮带B型</v>
      </c>
      <c r="F49" s="3" t="n">
        <v>4</v>
      </c>
      <c r="G49" s="3" t="s">
        <v>132</v>
      </c>
    </row>
    <row r="50" customFormat="false" ht="15" hidden="false" customHeight="false" outlineLevel="0" collapsed="false">
      <c r="A50" s="3" t="s">
        <v>595</v>
      </c>
      <c r="B50" s="6" t="n">
        <v>46223</v>
      </c>
      <c r="C50" s="3" t="s">
        <v>361</v>
      </c>
      <c r="D50" s="3" t="s">
        <v>457</v>
      </c>
      <c r="E50" s="4" t="str">
        <f aca="false">IFERROR(VLOOKUP(D50,备件库存!A:B,2,0),"⚠未建档")</f>
        <v>主轴轴承7014</v>
      </c>
      <c r="F50" s="3" t="n">
        <v>2</v>
      </c>
      <c r="G50" s="3" t="s">
        <v>132</v>
      </c>
    </row>
    <row r="51" customFormat="false" ht="15" hidden="false" customHeight="false" outlineLevel="0" collapsed="false">
      <c r="A51" s="3" t="s">
        <v>596</v>
      </c>
      <c r="B51" s="6" t="n">
        <v>46226</v>
      </c>
      <c r="C51" s="3" t="s">
        <v>363</v>
      </c>
      <c r="D51" s="3" t="s">
        <v>461</v>
      </c>
      <c r="E51" s="4" t="str">
        <f aca="false">IFERROR(VLOOKUP(D51,备件库存!A:B,2,0),"⚠未建档")</f>
        <v>丝杠轴承座垫片</v>
      </c>
      <c r="F51" s="3" t="n">
        <v>3</v>
      </c>
      <c r="G51" s="3" t="s">
        <v>53</v>
      </c>
    </row>
    <row r="52" customFormat="false" ht="15" hidden="false" customHeight="false" outlineLevel="0" collapsed="false">
      <c r="A52" s="3" t="s">
        <v>597</v>
      </c>
      <c r="B52" s="6" t="n">
        <v>46228</v>
      </c>
      <c r="C52" s="3" t="s">
        <v>367</v>
      </c>
      <c r="D52" s="3" t="s">
        <v>468</v>
      </c>
      <c r="E52" s="4" t="str">
        <f aca="false">IFERROR(VLOOKUP(D52,备件库存!A:B,2,0),"⚠未建档")</f>
        <v>摩擦片组件</v>
      </c>
      <c r="F52" s="3" t="n">
        <v>4</v>
      </c>
      <c r="G52" s="3" t="s">
        <v>84</v>
      </c>
    </row>
    <row r="53" customFormat="false" ht="15" hidden="false" customHeight="false" outlineLevel="0" collapsed="false">
      <c r="A53" s="3" t="s">
        <v>598</v>
      </c>
      <c r="B53" s="6" t="n">
        <v>46228</v>
      </c>
      <c r="C53" s="3" t="s">
        <v>366</v>
      </c>
      <c r="D53" s="3" t="s">
        <v>541</v>
      </c>
      <c r="E53" s="4" t="str">
        <f aca="false">IFERROR(VLOOKUP(D53,备件库存!A:B,2,0),"⚠未建档")</f>
        <v>LED检修灯</v>
      </c>
      <c r="F53" s="3" t="n">
        <v>3</v>
      </c>
      <c r="G53" s="3" t="s">
        <v>62</v>
      </c>
    </row>
    <row r="54" customFormat="false" ht="15" hidden="false" customHeight="false" outlineLevel="0" collapsed="false">
      <c r="A54" s="3" t="s">
        <v>599</v>
      </c>
      <c r="B54" s="6" t="n">
        <v>46229</v>
      </c>
      <c r="C54" s="3" t="s">
        <v>367</v>
      </c>
      <c r="D54" s="3" t="s">
        <v>537</v>
      </c>
      <c r="E54" s="4" t="str">
        <f aca="false">IFERROR(VLOOKUP(D54,备件库存!A:B,2,0),"⚠未建档")</f>
        <v>激光对中仪</v>
      </c>
      <c r="F54" s="3" t="n">
        <v>2</v>
      </c>
      <c r="G54" s="3" t="s">
        <v>187</v>
      </c>
    </row>
    <row r="55" customFormat="false" ht="15" hidden="false" customHeight="false" outlineLevel="0" collapsed="false">
      <c r="A55" s="3" t="s">
        <v>600</v>
      </c>
      <c r="B55" s="6" t="n">
        <v>46229</v>
      </c>
      <c r="C55" s="3" t="s">
        <v>364</v>
      </c>
      <c r="D55" s="3" t="s">
        <v>489</v>
      </c>
      <c r="E55" s="4" t="str">
        <f aca="false">IFERROR(VLOOKUP(D55,备件库存!A:B,2,0),"⚠未建档")</f>
        <v>油缸密封修理包</v>
      </c>
      <c r="F55" s="3" t="n">
        <v>1</v>
      </c>
      <c r="G55" s="3" t="s">
        <v>62</v>
      </c>
    </row>
    <row r="56" customFormat="false" ht="15" hidden="false" customHeight="false" outlineLevel="0" collapsed="false">
      <c r="A56" s="3" t="s">
        <v>601</v>
      </c>
      <c r="B56" s="6" t="n">
        <v>46229</v>
      </c>
      <c r="C56" s="3" t="s">
        <v>369</v>
      </c>
      <c r="D56" s="3" t="s">
        <v>477</v>
      </c>
      <c r="E56" s="4" t="str">
        <f aca="false">IFERROR(VLOOKUP(D56,备件库存!A:B,2,0),"⚠未建档")</f>
        <v>输送链条链节</v>
      </c>
      <c r="F56" s="3" t="n">
        <v>3</v>
      </c>
      <c r="G56" s="3" t="s">
        <v>187</v>
      </c>
    </row>
    <row r="57" customFormat="false" ht="15" hidden="false" customHeight="false" outlineLevel="0" collapsed="false">
      <c r="A57" s="3" t="s">
        <v>602</v>
      </c>
      <c r="B57" s="6" t="n">
        <v>46229</v>
      </c>
      <c r="C57" s="3" t="s">
        <v>367</v>
      </c>
      <c r="D57" s="3" t="s">
        <v>468</v>
      </c>
      <c r="E57" s="4" t="str">
        <f aca="false">IFERROR(VLOOKUP(D57,备件库存!A:B,2,0),"⚠未建档")</f>
        <v>摩擦片组件</v>
      </c>
      <c r="F57" s="3" t="n">
        <v>2</v>
      </c>
      <c r="G57" s="3" t="s">
        <v>71</v>
      </c>
    </row>
    <row r="58" customFormat="false" ht="15" hidden="false" customHeight="false" outlineLevel="0" collapsed="false">
      <c r="A58" s="3" t="s">
        <v>603</v>
      </c>
      <c r="B58" s="6" t="n">
        <v>46230</v>
      </c>
      <c r="C58" s="3" t="s">
        <v>368</v>
      </c>
      <c r="D58" s="3" t="s">
        <v>489</v>
      </c>
      <c r="E58" s="4" t="str">
        <f aca="false">IFERROR(VLOOKUP(D58,备件库存!A:B,2,0),"⚠未建档")</f>
        <v>油缸密封修理包</v>
      </c>
      <c r="F58" s="3" t="n">
        <v>1</v>
      </c>
      <c r="G58" s="3" t="s">
        <v>62</v>
      </c>
    </row>
    <row r="59" customFormat="false" ht="15" hidden="false" customHeight="false" outlineLevel="0" collapsed="false">
      <c r="A59" s="3" t="s">
        <v>604</v>
      </c>
      <c r="B59" s="6" t="n">
        <v>46230</v>
      </c>
      <c r="C59" s="3" t="s">
        <v>372</v>
      </c>
      <c r="D59" s="3" t="s">
        <v>489</v>
      </c>
      <c r="E59" s="4" t="str">
        <f aca="false">IFERROR(VLOOKUP(D59,备件库存!A:B,2,0),"⚠未建档")</f>
        <v>油缸密封修理包</v>
      </c>
      <c r="F59" s="3" t="n">
        <v>3</v>
      </c>
      <c r="G59" s="3" t="s">
        <v>58</v>
      </c>
    </row>
    <row r="60" customFormat="false" ht="15" hidden="false" customHeight="false" outlineLevel="0" collapsed="false">
      <c r="A60" s="3" t="s">
        <v>605</v>
      </c>
      <c r="B60" s="6" t="n">
        <v>46230</v>
      </c>
      <c r="C60" s="3" t="s">
        <v>367</v>
      </c>
      <c r="D60" s="3" t="s">
        <v>501</v>
      </c>
      <c r="E60" s="4" t="str">
        <f aca="false">IFERROR(VLOOKUP(D60,备件库存!A:B,2,0),"⚠未建档")</f>
        <v>三角皮带B型</v>
      </c>
      <c r="F60" s="3" t="n">
        <v>4</v>
      </c>
      <c r="G60" s="3" t="s">
        <v>62</v>
      </c>
    </row>
    <row r="61" customFormat="false" ht="15" hidden="false" customHeight="false" outlineLevel="0" collapsed="false">
      <c r="A61" s="3" t="s">
        <v>606</v>
      </c>
      <c r="B61" s="6" t="n">
        <v>46230</v>
      </c>
      <c r="C61" s="3" t="s">
        <v>366</v>
      </c>
      <c r="D61" s="3" t="s">
        <v>457</v>
      </c>
      <c r="E61" s="4" t="str">
        <f aca="false">IFERROR(VLOOKUP(D61,备件库存!A:B,2,0),"⚠未建档")</f>
        <v>主轴轴承7014</v>
      </c>
      <c r="F61" s="3" t="n">
        <v>4</v>
      </c>
      <c r="G61" s="3" t="s">
        <v>58</v>
      </c>
    </row>
    <row r="62" customFormat="false" ht="15" hidden="false" customHeight="false" outlineLevel="0" collapsed="false">
      <c r="A62" s="3" t="s">
        <v>607</v>
      </c>
      <c r="B62" s="6" t="n">
        <v>46231</v>
      </c>
      <c r="C62" s="3" t="s">
        <v>368</v>
      </c>
      <c r="D62" s="3" t="s">
        <v>489</v>
      </c>
      <c r="E62" s="4" t="str">
        <f aca="false">IFERROR(VLOOKUP(D62,备件库存!A:B,2,0),"⚠未建档")</f>
        <v>油缸密封修理包</v>
      </c>
      <c r="F62" s="3" t="n">
        <v>4</v>
      </c>
      <c r="G62" s="3" t="s">
        <v>84</v>
      </c>
    </row>
    <row r="63" customFormat="false" ht="15" hidden="false" customHeight="false" outlineLevel="0" collapsed="false">
      <c r="A63" s="3" t="s">
        <v>608</v>
      </c>
      <c r="B63" s="6" t="n">
        <v>46231</v>
      </c>
      <c r="C63" s="3" t="s">
        <v>371</v>
      </c>
      <c r="D63" s="3" t="s">
        <v>477</v>
      </c>
      <c r="E63" s="4" t="str">
        <f aca="false">IFERROR(VLOOKUP(D63,备件库存!A:B,2,0),"⚠未建档")</f>
        <v>输送链条链节</v>
      </c>
      <c r="F63" s="3" t="n">
        <v>3</v>
      </c>
      <c r="G63" s="3" t="s">
        <v>84</v>
      </c>
    </row>
    <row r="64" customFormat="false" ht="15" hidden="false" customHeight="false" outlineLevel="0" collapsed="false">
      <c r="A64" s="3" t="s">
        <v>609</v>
      </c>
      <c r="B64" s="6" t="n">
        <v>46232</v>
      </c>
      <c r="C64" s="3" t="s">
        <v>371</v>
      </c>
      <c r="D64" s="3" t="s">
        <v>527</v>
      </c>
      <c r="E64" s="4" t="str">
        <f aca="false">IFERROR(VLOOKUP(D64,备件库存!A:B,2,0),"⚠未建档")</f>
        <v>高压球阀DN10</v>
      </c>
      <c r="F64" s="3" t="n">
        <v>4</v>
      </c>
      <c r="G64" s="3" t="s">
        <v>62</v>
      </c>
    </row>
    <row r="65" customFormat="false" ht="15" hidden="false" customHeight="false" outlineLevel="0" collapsed="false">
      <c r="A65" s="3" t="s">
        <v>610</v>
      </c>
      <c r="B65" s="6" t="n">
        <v>46236</v>
      </c>
      <c r="C65" s="3" t="s">
        <v>374</v>
      </c>
      <c r="D65" s="3" t="s">
        <v>464</v>
      </c>
      <c r="E65" s="4" t="str">
        <f aca="false">IFERROR(VLOOKUP(D65,备件库存!A:B,2,0),"⚠未建档")</f>
        <v>砂轮法兰盘</v>
      </c>
      <c r="F65" s="3" t="n">
        <v>2</v>
      </c>
      <c r="G65" s="3" t="s">
        <v>74</v>
      </c>
    </row>
    <row r="66" customFormat="false" ht="15" hidden="false" customHeight="false" outlineLevel="0" collapsed="false">
      <c r="A66" s="3" t="s">
        <v>611</v>
      </c>
      <c r="B66" s="6" t="n">
        <v>46237</v>
      </c>
      <c r="C66" s="3" t="s">
        <v>375</v>
      </c>
      <c r="D66" s="3" t="s">
        <v>464</v>
      </c>
      <c r="E66" s="4" t="str">
        <f aca="false">IFERROR(VLOOKUP(D66,备件库存!A:B,2,0),"⚠未建档")</f>
        <v>砂轮法兰盘</v>
      </c>
      <c r="F66" s="3" t="n">
        <v>2</v>
      </c>
      <c r="G66" s="3" t="s">
        <v>132</v>
      </c>
    </row>
    <row r="67" customFormat="false" ht="15" hidden="false" customHeight="false" outlineLevel="0" collapsed="false">
      <c r="A67" s="3" t="s">
        <v>612</v>
      </c>
      <c r="B67" s="6" t="n">
        <v>46239</v>
      </c>
      <c r="C67" s="3" t="s">
        <v>377</v>
      </c>
      <c r="D67" s="3" t="s">
        <v>486</v>
      </c>
      <c r="E67" s="4" t="str">
        <f aca="false">IFERROR(VLOOKUP(D67,备件库存!A:B,2,0),"⚠未建档")</f>
        <v>制动片组件</v>
      </c>
      <c r="F67" s="3" t="n">
        <v>4</v>
      </c>
      <c r="G67" s="3" t="s">
        <v>84</v>
      </c>
    </row>
    <row r="68" customFormat="false" ht="15" hidden="false" customHeight="false" outlineLevel="0" collapsed="false">
      <c r="A68" s="3" t="s">
        <v>613</v>
      </c>
      <c r="B68" s="6" t="n">
        <v>46239</v>
      </c>
      <c r="C68" s="3" t="s">
        <v>375</v>
      </c>
      <c r="D68" s="3" t="s">
        <v>513</v>
      </c>
      <c r="E68" s="4" t="str">
        <f aca="false">IFERROR(VLOOKUP(D68,备件库存!A:B,2,0),"⚠未建档")</f>
        <v>接近开关PNP</v>
      </c>
      <c r="F68" s="3" t="n">
        <v>4</v>
      </c>
      <c r="G68" s="3" t="s">
        <v>71</v>
      </c>
    </row>
    <row r="69" customFormat="false" ht="15" hidden="false" customHeight="false" outlineLevel="0" collapsed="false">
      <c r="A69" s="3" t="s">
        <v>614</v>
      </c>
      <c r="B69" s="6" t="n">
        <v>46240</v>
      </c>
      <c r="C69" s="3" t="s">
        <v>377</v>
      </c>
      <c r="D69" s="3" t="s">
        <v>461</v>
      </c>
      <c r="E69" s="4" t="str">
        <f aca="false">IFERROR(VLOOKUP(D69,备件库存!A:B,2,0),"⚠未建档")</f>
        <v>丝杠轴承座垫片</v>
      </c>
      <c r="F69" s="3" t="n">
        <v>2</v>
      </c>
      <c r="G69" s="3" t="s">
        <v>187</v>
      </c>
    </row>
    <row r="70" customFormat="false" ht="15" hidden="false" customHeight="false" outlineLevel="0" collapsed="false">
      <c r="A70" s="3" t="s">
        <v>615</v>
      </c>
      <c r="B70" s="6" t="n">
        <v>46241</v>
      </c>
      <c r="C70" s="3" t="s">
        <v>379</v>
      </c>
      <c r="D70" s="3" t="s">
        <v>461</v>
      </c>
      <c r="E70" s="4" t="str">
        <f aca="false">IFERROR(VLOOKUP(D70,备件库存!A:B,2,0),"⚠未建档")</f>
        <v>丝杠轴承座垫片</v>
      </c>
      <c r="F70" s="3" t="n">
        <v>3</v>
      </c>
      <c r="G70" s="3" t="s">
        <v>132</v>
      </c>
    </row>
    <row r="71" customFormat="false" ht="15" hidden="false" customHeight="false" outlineLevel="0" collapsed="false">
      <c r="A71" s="3" t="s">
        <v>616</v>
      </c>
      <c r="B71" s="6" t="n">
        <v>46241</v>
      </c>
      <c r="C71" s="3" t="s">
        <v>379</v>
      </c>
      <c r="D71" s="3" t="s">
        <v>461</v>
      </c>
      <c r="E71" s="4" t="str">
        <f aca="false">IFERROR(VLOOKUP(D71,备件库存!A:B,2,0),"⚠未建档")</f>
        <v>丝杠轴承座垫片</v>
      </c>
      <c r="F71" s="3" t="n">
        <v>4</v>
      </c>
      <c r="G71" s="3" t="s">
        <v>71</v>
      </c>
    </row>
    <row r="72" customFormat="false" ht="15" hidden="false" customHeight="false" outlineLevel="0" collapsed="false">
      <c r="A72" s="3" t="s">
        <v>617</v>
      </c>
      <c r="B72" s="6" t="n">
        <v>46242</v>
      </c>
      <c r="C72" s="3" t="s">
        <v>380</v>
      </c>
      <c r="D72" s="3" t="s">
        <v>486</v>
      </c>
      <c r="E72" s="4" t="str">
        <f aca="false">IFERROR(VLOOKUP(D72,备件库存!A:B,2,0),"⚠未建档")</f>
        <v>制动片组件</v>
      </c>
      <c r="F72" s="3" t="n">
        <v>2</v>
      </c>
      <c r="G72" s="3" t="s">
        <v>62</v>
      </c>
    </row>
    <row r="73" customFormat="false" ht="15" hidden="false" customHeight="false" outlineLevel="0" collapsed="false">
      <c r="A73" s="3" t="s">
        <v>618</v>
      </c>
      <c r="B73" s="6" t="n">
        <v>46247</v>
      </c>
      <c r="C73" s="3" t="s">
        <v>382</v>
      </c>
      <c r="D73" s="3" t="s">
        <v>477</v>
      </c>
      <c r="E73" s="4" t="str">
        <f aca="false">IFERROR(VLOOKUP(D73,备件库存!A:B,2,0),"⚠未建档")</f>
        <v>输送链条链节</v>
      </c>
      <c r="F73" s="3" t="n">
        <v>3</v>
      </c>
      <c r="G73" s="3" t="s">
        <v>132</v>
      </c>
    </row>
    <row r="74" customFormat="false" ht="15" hidden="false" customHeight="false" outlineLevel="0" collapsed="false">
      <c r="A74" s="3" t="s">
        <v>619</v>
      </c>
      <c r="B74" s="6" t="n">
        <v>46247</v>
      </c>
      <c r="C74" s="3" t="s">
        <v>382</v>
      </c>
      <c r="D74" s="3" t="s">
        <v>477</v>
      </c>
      <c r="E74" s="4" t="str">
        <f aca="false">IFERROR(VLOOKUP(D74,备件库存!A:B,2,0),"⚠未建档")</f>
        <v>输送链条链节</v>
      </c>
      <c r="F74" s="3" t="n">
        <v>4</v>
      </c>
      <c r="G74" s="3" t="s">
        <v>74</v>
      </c>
    </row>
    <row r="75" customFormat="false" ht="15" hidden="false" customHeight="false" outlineLevel="0" collapsed="false">
      <c r="A75" s="3" t="s">
        <v>620</v>
      </c>
      <c r="B75" s="6" t="n">
        <v>46250</v>
      </c>
      <c r="C75" s="3" t="s">
        <v>385</v>
      </c>
      <c r="D75" s="3" t="s">
        <v>477</v>
      </c>
      <c r="E75" s="4" t="str">
        <f aca="false">IFERROR(VLOOKUP(D75,备件库存!A:B,2,0),"⚠未建档")</f>
        <v>输送链条链节</v>
      </c>
      <c r="F75" s="3" t="n">
        <v>1</v>
      </c>
      <c r="G75" s="3" t="s">
        <v>62</v>
      </c>
    </row>
    <row r="76" customFormat="false" ht="15" hidden="false" customHeight="false" outlineLevel="0" collapsed="false">
      <c r="A76" s="3" t="s">
        <v>621</v>
      </c>
      <c r="B76" s="6" t="n">
        <v>46252</v>
      </c>
      <c r="C76" s="3" t="s">
        <v>383</v>
      </c>
      <c r="D76" s="3" t="s">
        <v>468</v>
      </c>
      <c r="E76" s="4" t="str">
        <f aca="false">IFERROR(VLOOKUP(D76,备件库存!A:B,2,0),"⚠未建档")</f>
        <v>摩擦片组件</v>
      </c>
      <c r="F76" s="3" t="n">
        <v>2</v>
      </c>
      <c r="G76" s="3" t="s">
        <v>74</v>
      </c>
    </row>
    <row r="77" customFormat="false" ht="15" hidden="false" customHeight="false" outlineLevel="0" collapsed="false">
      <c r="A77" s="3" t="s">
        <v>622</v>
      </c>
      <c r="B77" s="6" t="n">
        <v>46252</v>
      </c>
      <c r="C77" s="3" t="s">
        <v>384</v>
      </c>
      <c r="D77" s="3" t="s">
        <v>464</v>
      </c>
      <c r="E77" s="4" t="str">
        <f aca="false">IFERROR(VLOOKUP(D77,备件库存!A:B,2,0),"⚠未建档")</f>
        <v>砂轮法兰盘</v>
      </c>
      <c r="F77" s="3" t="n">
        <v>3</v>
      </c>
      <c r="G77" s="3" t="s">
        <v>187</v>
      </c>
    </row>
    <row r="78" customFormat="false" ht="15" hidden="false" customHeight="false" outlineLevel="0" collapsed="false">
      <c r="A78" s="3" t="s">
        <v>623</v>
      </c>
      <c r="B78" s="6" t="n">
        <v>46253</v>
      </c>
      <c r="C78" s="3" t="s">
        <v>386</v>
      </c>
      <c r="D78" s="3" t="s">
        <v>527</v>
      </c>
      <c r="E78" s="4" t="str">
        <f aca="false">IFERROR(VLOOKUP(D78,备件库存!A:B,2,0),"⚠未建档")</f>
        <v>高压球阀DN10</v>
      </c>
      <c r="F78" s="3" t="n">
        <v>4</v>
      </c>
      <c r="G78" s="3" t="s">
        <v>53</v>
      </c>
    </row>
    <row r="79" customFormat="false" ht="15" hidden="false" customHeight="false" outlineLevel="0" collapsed="false">
      <c r="A79" s="3" t="s">
        <v>624</v>
      </c>
      <c r="B79" s="6" t="n">
        <v>46254</v>
      </c>
      <c r="C79" s="3" t="s">
        <v>386</v>
      </c>
      <c r="D79" s="3" t="s">
        <v>471</v>
      </c>
      <c r="E79" s="4" t="str">
        <f aca="false">IFERROR(VLOOKUP(D79,备件库存!A:B,2,0),"⚠未建档")</f>
        <v>液压油滤芯</v>
      </c>
      <c r="F79" s="3" t="n">
        <v>4</v>
      </c>
      <c r="G79" s="3" t="s">
        <v>62</v>
      </c>
    </row>
    <row r="80" customFormat="false" ht="15" hidden="false" customHeight="false" outlineLevel="0" collapsed="false">
      <c r="A80" s="3" t="s">
        <v>625</v>
      </c>
      <c r="B80" s="6" t="n">
        <v>46256</v>
      </c>
      <c r="C80" s="3" t="s">
        <v>388</v>
      </c>
      <c r="D80" s="3" t="s">
        <v>492</v>
      </c>
      <c r="E80" s="4" t="str">
        <f aca="false">IFERROR(VLOOKUP(D80,备件库存!A:B,2,0),"⚠未建档")</f>
        <v>位移传感器</v>
      </c>
      <c r="F80" s="3" t="n">
        <v>2</v>
      </c>
      <c r="G80" s="3" t="s">
        <v>187</v>
      </c>
    </row>
    <row r="81" customFormat="false" ht="15" hidden="false" customHeight="false" outlineLevel="0" collapsed="false">
      <c r="A81" s="3" t="s">
        <v>626</v>
      </c>
      <c r="B81" s="6" t="n">
        <v>46256</v>
      </c>
      <c r="C81" s="3" t="s">
        <v>387</v>
      </c>
      <c r="D81" s="3" t="s">
        <v>527</v>
      </c>
      <c r="E81" s="4" t="str">
        <f aca="false">IFERROR(VLOOKUP(D81,备件库存!A:B,2,0),"⚠未建档")</f>
        <v>高压球阀DN10</v>
      </c>
      <c r="F81" s="3" t="n">
        <v>4</v>
      </c>
      <c r="G81" s="3" t="s">
        <v>71</v>
      </c>
    </row>
    <row r="82" customFormat="false" ht="15" hidden="false" customHeight="false" outlineLevel="0" collapsed="false">
      <c r="A82" s="3" t="s">
        <v>627</v>
      </c>
      <c r="B82" s="6" t="n">
        <v>46257</v>
      </c>
      <c r="C82" s="3" t="s">
        <v>387</v>
      </c>
      <c r="D82" s="3" t="s">
        <v>457</v>
      </c>
      <c r="E82" s="4" t="str">
        <f aca="false">IFERROR(VLOOKUP(D82,备件库存!A:B,2,0),"⚠未建档")</f>
        <v>主轴轴承7014</v>
      </c>
      <c r="F82" s="3" t="n">
        <v>4</v>
      </c>
      <c r="G82" s="3" t="s">
        <v>132</v>
      </c>
    </row>
    <row r="83" customFormat="false" ht="15" hidden="false" customHeight="false" outlineLevel="0" collapsed="false">
      <c r="A83" s="3" t="s">
        <v>628</v>
      </c>
      <c r="B83" s="6" t="n">
        <v>46259</v>
      </c>
      <c r="C83" s="3" t="s">
        <v>390</v>
      </c>
      <c r="D83" s="3" t="s">
        <v>537</v>
      </c>
      <c r="E83" s="4" t="str">
        <f aca="false">IFERROR(VLOOKUP(D83,备件库存!A:B,2,0),"⚠未建档")</f>
        <v>激光对中仪</v>
      </c>
      <c r="F83" s="3" t="n">
        <v>2</v>
      </c>
      <c r="G83" s="3" t="s">
        <v>58</v>
      </c>
    </row>
    <row r="84" customFormat="false" ht="15" hidden="false" customHeight="false" outlineLevel="0" collapsed="false">
      <c r="A84" s="3" t="s">
        <v>629</v>
      </c>
      <c r="B84" s="6" t="n">
        <v>46259</v>
      </c>
      <c r="C84" s="3" t="s">
        <v>388</v>
      </c>
      <c r="D84" s="3" t="s">
        <v>486</v>
      </c>
      <c r="E84" s="4" t="str">
        <f aca="false">IFERROR(VLOOKUP(D84,备件库存!A:B,2,0),"⚠未建档")</f>
        <v>制动片组件</v>
      </c>
      <c r="F84" s="3" t="n">
        <v>2</v>
      </c>
      <c r="G84" s="3" t="s">
        <v>132</v>
      </c>
    </row>
    <row r="85" customFormat="false" ht="15" hidden="false" customHeight="false" outlineLevel="0" collapsed="false">
      <c r="A85" s="3" t="s">
        <v>630</v>
      </c>
      <c r="B85" s="6" t="n">
        <v>46259</v>
      </c>
      <c r="C85" s="3" t="s">
        <v>391</v>
      </c>
      <c r="D85" s="3" t="s">
        <v>471</v>
      </c>
      <c r="E85" s="4" t="str">
        <f aca="false">IFERROR(VLOOKUP(D85,备件库存!A:B,2,0),"⚠未建档")</f>
        <v>液压油滤芯</v>
      </c>
      <c r="F85" s="3" t="n">
        <v>4</v>
      </c>
      <c r="G85" s="3" t="s">
        <v>53</v>
      </c>
    </row>
    <row r="86" customFormat="false" ht="15" hidden="false" customHeight="false" outlineLevel="0" collapsed="false">
      <c r="A86" s="3" t="s">
        <v>631</v>
      </c>
      <c r="B86" s="6" t="n">
        <v>46260</v>
      </c>
      <c r="C86" s="3" t="s">
        <v>391</v>
      </c>
      <c r="D86" s="3" t="s">
        <v>468</v>
      </c>
      <c r="E86" s="4" t="str">
        <f aca="false">IFERROR(VLOOKUP(D86,备件库存!A:B,2,0),"⚠未建档")</f>
        <v>摩擦片组件</v>
      </c>
      <c r="F86" s="3" t="n">
        <v>3</v>
      </c>
      <c r="G86" s="3" t="s">
        <v>132</v>
      </c>
    </row>
    <row r="87" customFormat="false" ht="15" hidden="false" customHeight="false" outlineLevel="0" collapsed="false">
      <c r="A87" s="3" t="s">
        <v>632</v>
      </c>
      <c r="B87" s="6" t="n">
        <v>46261</v>
      </c>
      <c r="C87" s="3" t="s">
        <v>393</v>
      </c>
      <c r="D87" s="3" t="s">
        <v>520</v>
      </c>
      <c r="E87" s="4" t="str">
        <f aca="false">IFERROR(VLOOKUP(D87,备件库存!A:B,2,0),"⚠未建档")</f>
        <v>气源三联件</v>
      </c>
      <c r="F87" s="3" t="n">
        <v>3</v>
      </c>
      <c r="G87" s="3" t="s">
        <v>187</v>
      </c>
    </row>
  </sheetData>
  <autoFilter ref="A1:G87"/>
  <conditionalFormatting sqref="E2:E87">
    <cfRule type="expression" priority="2" aboveAverage="0" equalAverage="0" bottom="0" percent="0" rank="0" text="" dxfId="13">
      <formula>ISNUMBER(SEARCH("⚠",E2))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A3B4"/>
    <pageSetUpPr fitToPage="false"/>
  </sheetPr>
  <dimension ref="A1:I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59375" defaultRowHeight="15" customHeight="false" zeroHeight="false" outlineLevelRow="0" outlineLevelCol="0"/>
  <cols>
    <col collapsed="false" customWidth="true" hidden="false" outlineLevel="0" max="1" min="1" style="0" width="9.1"/>
    <col collapsed="false" customWidth="true" hidden="false" outlineLevel="0" max="2" min="2" style="0" width="11.83"/>
    <col collapsed="false" customWidth="true" hidden="false" outlineLevel="0" max="3" min="3" style="0" width="12.74"/>
    <col collapsed="false" customWidth="true" hidden="false" outlineLevel="0" max="4" min="4" style="0" width="10.92"/>
    <col collapsed="false" customWidth="true" hidden="false" outlineLevel="0" max="5" min="5" style="0" width="16.38"/>
    <col collapsed="false" customWidth="true" hidden="false" outlineLevel="0" max="6" min="6" style="0" width="21.84"/>
    <col collapsed="false" customWidth="true" hidden="false" outlineLevel="0" max="7" min="7" style="0" width="27.3"/>
    <col collapsed="false" customWidth="true" hidden="false" outlineLevel="0" max="8" min="8" style="0" width="16.38"/>
    <col collapsed="false" customWidth="true" hidden="false" outlineLevel="0" max="9" min="9" style="0" width="10.92"/>
  </cols>
  <sheetData>
    <row r="1" customFormat="false" ht="15" hidden="false" customHeight="false" outlineLevel="0" collapsed="false">
      <c r="A1" s="2" t="s">
        <v>633</v>
      </c>
      <c r="B1" s="2" t="s">
        <v>634</v>
      </c>
      <c r="C1" s="2" t="s">
        <v>39</v>
      </c>
      <c r="D1" s="2" t="s">
        <v>635</v>
      </c>
      <c r="E1" s="2" t="s">
        <v>636</v>
      </c>
      <c r="F1" s="2" t="s">
        <v>283</v>
      </c>
      <c r="G1" s="2" t="s">
        <v>284</v>
      </c>
      <c r="H1" s="2" t="s">
        <v>637</v>
      </c>
      <c r="I1" s="2" t="s">
        <v>638</v>
      </c>
    </row>
    <row r="2" customFormat="false" ht="28.55" hidden="false" customHeight="false" outlineLevel="0" collapsed="false">
      <c r="A2" s="3" t="s">
        <v>639</v>
      </c>
      <c r="B2" s="3" t="s">
        <v>286</v>
      </c>
      <c r="C2" s="3" t="s">
        <v>93</v>
      </c>
      <c r="D2" s="3" t="s">
        <v>94</v>
      </c>
      <c r="E2" s="5" t="s">
        <v>287</v>
      </c>
      <c r="F2" s="5" t="s">
        <v>289</v>
      </c>
      <c r="G2" s="5" t="s">
        <v>290</v>
      </c>
      <c r="H2" s="5" t="s">
        <v>640</v>
      </c>
      <c r="I2" s="6" t="n">
        <v>46183</v>
      </c>
    </row>
    <row r="3" customFormat="false" ht="15" hidden="false" customHeight="false" outlineLevel="0" collapsed="false">
      <c r="A3" s="3" t="s">
        <v>641</v>
      </c>
      <c r="B3" s="3" t="s">
        <v>291</v>
      </c>
      <c r="C3" s="3" t="s">
        <v>202</v>
      </c>
      <c r="D3" s="3" t="s">
        <v>204</v>
      </c>
      <c r="E3" s="5" t="s">
        <v>292</v>
      </c>
      <c r="F3" s="5" t="s">
        <v>293</v>
      </c>
      <c r="G3" s="5" t="s">
        <v>294</v>
      </c>
      <c r="H3" s="5" t="s">
        <v>642</v>
      </c>
      <c r="I3" s="6" t="n">
        <v>46189</v>
      </c>
    </row>
    <row r="4" customFormat="false" ht="15" hidden="false" customHeight="false" outlineLevel="0" collapsed="false">
      <c r="A4" s="3" t="s">
        <v>643</v>
      </c>
      <c r="B4" s="3" t="s">
        <v>295</v>
      </c>
      <c r="C4" s="3" t="s">
        <v>161</v>
      </c>
      <c r="D4" s="3" t="s">
        <v>162</v>
      </c>
      <c r="E4" s="5" t="s">
        <v>296</v>
      </c>
      <c r="F4" s="5" t="s">
        <v>298</v>
      </c>
      <c r="G4" s="5" t="s">
        <v>299</v>
      </c>
      <c r="H4" s="5" t="s">
        <v>644</v>
      </c>
      <c r="I4" s="6" t="n">
        <v>46190</v>
      </c>
    </row>
    <row r="5" customFormat="false" ht="28.55" hidden="false" customHeight="false" outlineLevel="0" collapsed="false">
      <c r="A5" s="3" t="s">
        <v>645</v>
      </c>
      <c r="B5" s="3" t="s">
        <v>300</v>
      </c>
      <c r="C5" s="3" t="s">
        <v>85</v>
      </c>
      <c r="D5" s="3" t="s">
        <v>86</v>
      </c>
      <c r="E5" s="5" t="s">
        <v>287</v>
      </c>
      <c r="F5" s="5" t="s">
        <v>289</v>
      </c>
      <c r="G5" s="5" t="s">
        <v>290</v>
      </c>
      <c r="H5" s="5" t="s">
        <v>640</v>
      </c>
      <c r="I5" s="6" t="n">
        <v>46190</v>
      </c>
    </row>
    <row r="6" customFormat="false" ht="28.55" hidden="false" customHeight="false" outlineLevel="0" collapsed="false">
      <c r="A6" s="3" t="s">
        <v>646</v>
      </c>
      <c r="B6" s="3" t="s">
        <v>301</v>
      </c>
      <c r="C6" s="3" t="s">
        <v>98</v>
      </c>
      <c r="D6" s="3" t="s">
        <v>99</v>
      </c>
      <c r="E6" s="5" t="s">
        <v>287</v>
      </c>
      <c r="F6" s="5" t="s">
        <v>289</v>
      </c>
      <c r="G6" s="5" t="s">
        <v>290</v>
      </c>
      <c r="H6" s="5" t="s">
        <v>640</v>
      </c>
      <c r="I6" s="6" t="n">
        <v>46190</v>
      </c>
    </row>
    <row r="7" customFormat="false" ht="15" hidden="false" customHeight="false" outlineLevel="0" collapsed="false">
      <c r="A7" s="3" t="s">
        <v>647</v>
      </c>
      <c r="B7" s="3" t="s">
        <v>302</v>
      </c>
      <c r="C7" s="3" t="s">
        <v>182</v>
      </c>
      <c r="D7" s="3" t="s">
        <v>184</v>
      </c>
      <c r="E7" s="5" t="s">
        <v>303</v>
      </c>
      <c r="F7" s="5" t="s">
        <v>304</v>
      </c>
      <c r="G7" s="5" t="s">
        <v>305</v>
      </c>
      <c r="H7" s="5" t="s">
        <v>648</v>
      </c>
      <c r="I7" s="6" t="n">
        <v>46192</v>
      </c>
    </row>
    <row r="8" customFormat="false" ht="28.55" hidden="false" customHeight="false" outlineLevel="0" collapsed="false">
      <c r="A8" s="3" t="s">
        <v>649</v>
      </c>
      <c r="B8" s="3" t="s">
        <v>306</v>
      </c>
      <c r="C8" s="3" t="s">
        <v>175</v>
      </c>
      <c r="D8" s="3" t="s">
        <v>177</v>
      </c>
      <c r="E8" s="5" t="s">
        <v>307</v>
      </c>
      <c r="F8" s="5" t="s">
        <v>308</v>
      </c>
      <c r="G8" s="5" t="s">
        <v>309</v>
      </c>
      <c r="H8" s="5" t="s">
        <v>650</v>
      </c>
      <c r="I8" s="6" t="n">
        <v>46193</v>
      </c>
    </row>
    <row r="9" customFormat="false" ht="15" hidden="false" customHeight="false" outlineLevel="0" collapsed="false">
      <c r="A9" s="3" t="s">
        <v>651</v>
      </c>
      <c r="B9" s="3" t="s">
        <v>310</v>
      </c>
      <c r="C9" s="3" t="s">
        <v>116</v>
      </c>
      <c r="D9" s="3" t="s">
        <v>118</v>
      </c>
      <c r="E9" s="5" t="s">
        <v>311</v>
      </c>
      <c r="F9" s="5" t="s">
        <v>312</v>
      </c>
      <c r="G9" s="5" t="s">
        <v>313</v>
      </c>
      <c r="H9" s="5" t="s">
        <v>652</v>
      </c>
      <c r="I9" s="6" t="n">
        <v>46194</v>
      </c>
    </row>
    <row r="10" customFormat="false" ht="15" hidden="false" customHeight="false" outlineLevel="0" collapsed="false">
      <c r="A10" s="3" t="s">
        <v>653</v>
      </c>
      <c r="B10" s="3" t="s">
        <v>314</v>
      </c>
      <c r="C10" s="3" t="s">
        <v>139</v>
      </c>
      <c r="D10" s="3" t="s">
        <v>140</v>
      </c>
      <c r="E10" s="5" t="s">
        <v>315</v>
      </c>
      <c r="F10" s="5" t="s">
        <v>316</v>
      </c>
      <c r="G10" s="5" t="s">
        <v>317</v>
      </c>
      <c r="H10" s="5" t="s">
        <v>654</v>
      </c>
      <c r="I10" s="6" t="n">
        <v>46193</v>
      </c>
    </row>
    <row r="11" customFormat="false" ht="15" hidden="false" customHeight="false" outlineLevel="0" collapsed="false">
      <c r="A11" s="3" t="s">
        <v>655</v>
      </c>
      <c r="B11" s="3" t="s">
        <v>318</v>
      </c>
      <c r="C11" s="3" t="s">
        <v>155</v>
      </c>
      <c r="D11" s="3" t="s">
        <v>156</v>
      </c>
      <c r="E11" s="5" t="s">
        <v>296</v>
      </c>
      <c r="F11" s="5" t="s">
        <v>298</v>
      </c>
      <c r="G11" s="5" t="s">
        <v>299</v>
      </c>
      <c r="H11" s="5" t="s">
        <v>644</v>
      </c>
      <c r="I11" s="6" t="n">
        <v>46192</v>
      </c>
    </row>
    <row r="12" customFormat="false" ht="28.55" hidden="false" customHeight="false" outlineLevel="0" collapsed="false">
      <c r="A12" s="3" t="s">
        <v>656</v>
      </c>
      <c r="B12" s="3" t="s">
        <v>319</v>
      </c>
      <c r="C12" s="3" t="s">
        <v>90</v>
      </c>
      <c r="D12" s="3" t="s">
        <v>91</v>
      </c>
      <c r="E12" s="5" t="s">
        <v>287</v>
      </c>
      <c r="F12" s="5" t="s">
        <v>289</v>
      </c>
      <c r="G12" s="5" t="s">
        <v>290</v>
      </c>
      <c r="H12" s="5" t="s">
        <v>640</v>
      </c>
      <c r="I12" s="6" t="n">
        <v>46192</v>
      </c>
    </row>
    <row r="13" customFormat="false" ht="28.55" hidden="false" customHeight="false" outlineLevel="0" collapsed="false">
      <c r="A13" s="3" t="s">
        <v>657</v>
      </c>
      <c r="B13" s="3" t="s">
        <v>320</v>
      </c>
      <c r="C13" s="3" t="s">
        <v>192</v>
      </c>
      <c r="D13" s="3" t="s">
        <v>194</v>
      </c>
      <c r="E13" s="5" t="s">
        <v>321</v>
      </c>
      <c r="F13" s="5" t="s">
        <v>322</v>
      </c>
      <c r="G13" s="5" t="s">
        <v>323</v>
      </c>
      <c r="H13" s="5" t="s">
        <v>658</v>
      </c>
      <c r="I13" s="6" t="n">
        <v>46197</v>
      </c>
    </row>
    <row r="14" customFormat="false" ht="15" hidden="false" customHeight="false" outlineLevel="0" collapsed="false">
      <c r="A14" s="3" t="s">
        <v>659</v>
      </c>
      <c r="B14" s="3" t="s">
        <v>324</v>
      </c>
      <c r="C14" s="3" t="s">
        <v>202</v>
      </c>
      <c r="D14" s="3" t="s">
        <v>204</v>
      </c>
      <c r="E14" s="5" t="s">
        <v>292</v>
      </c>
      <c r="F14" s="5" t="s">
        <v>293</v>
      </c>
      <c r="G14" s="5" t="s">
        <v>294</v>
      </c>
      <c r="H14" s="5" t="s">
        <v>642</v>
      </c>
      <c r="I14" s="6" t="n">
        <v>46197</v>
      </c>
    </row>
    <row r="15" customFormat="false" ht="28.55" hidden="false" customHeight="false" outlineLevel="0" collapsed="false">
      <c r="A15" s="3" t="s">
        <v>660</v>
      </c>
      <c r="B15" s="3" t="s">
        <v>326</v>
      </c>
      <c r="C15" s="3" t="s">
        <v>178</v>
      </c>
      <c r="D15" s="3" t="s">
        <v>179</v>
      </c>
      <c r="E15" s="5" t="s">
        <v>307</v>
      </c>
      <c r="F15" s="5" t="s">
        <v>308</v>
      </c>
      <c r="G15" s="5" t="s">
        <v>309</v>
      </c>
      <c r="H15" s="5" t="s">
        <v>650</v>
      </c>
      <c r="I15" s="6" t="n">
        <v>46195</v>
      </c>
    </row>
    <row r="16" customFormat="false" ht="15" hidden="false" customHeight="false" outlineLevel="0" collapsed="false">
      <c r="A16" s="3" t="s">
        <v>661</v>
      </c>
      <c r="B16" s="3" t="s">
        <v>327</v>
      </c>
      <c r="C16" s="3" t="s">
        <v>173</v>
      </c>
      <c r="D16" s="3" t="s">
        <v>174</v>
      </c>
      <c r="E16" s="5" t="s">
        <v>328</v>
      </c>
      <c r="F16" s="5" t="s">
        <v>329</v>
      </c>
      <c r="G16" s="5" t="s">
        <v>330</v>
      </c>
      <c r="H16" s="5" t="s">
        <v>662</v>
      </c>
      <c r="I16" s="6" t="n">
        <v>46197</v>
      </c>
    </row>
    <row r="17" customFormat="false" ht="28.55" hidden="false" customHeight="false" outlineLevel="0" collapsed="false">
      <c r="A17" s="3" t="s">
        <v>663</v>
      </c>
      <c r="B17" s="3" t="s">
        <v>331</v>
      </c>
      <c r="C17" s="3" t="s">
        <v>90</v>
      </c>
      <c r="D17" s="3" t="s">
        <v>91</v>
      </c>
      <c r="E17" s="5" t="s">
        <v>287</v>
      </c>
      <c r="F17" s="5" t="s">
        <v>289</v>
      </c>
      <c r="G17" s="5" t="s">
        <v>290</v>
      </c>
      <c r="H17" s="5" t="s">
        <v>640</v>
      </c>
      <c r="I17" s="6" t="n">
        <v>46202</v>
      </c>
    </row>
    <row r="18" customFormat="false" ht="28.55" hidden="false" customHeight="false" outlineLevel="0" collapsed="false">
      <c r="A18" s="3" t="s">
        <v>664</v>
      </c>
      <c r="B18" s="3" t="s">
        <v>333</v>
      </c>
      <c r="C18" s="3" t="s">
        <v>178</v>
      </c>
      <c r="D18" s="3" t="s">
        <v>179</v>
      </c>
      <c r="E18" s="5" t="s">
        <v>307</v>
      </c>
      <c r="F18" s="5" t="s">
        <v>308</v>
      </c>
      <c r="G18" s="5" t="s">
        <v>309</v>
      </c>
      <c r="H18" s="5" t="s">
        <v>650</v>
      </c>
      <c r="I18" s="6" t="n">
        <v>46199</v>
      </c>
    </row>
    <row r="19" customFormat="false" ht="15" hidden="false" customHeight="false" outlineLevel="0" collapsed="false">
      <c r="A19" s="3" t="s">
        <v>665</v>
      </c>
      <c r="B19" s="3" t="s">
        <v>334</v>
      </c>
      <c r="C19" s="3" t="s">
        <v>112</v>
      </c>
      <c r="D19" s="3" t="s">
        <v>113</v>
      </c>
      <c r="E19" s="5" t="s">
        <v>335</v>
      </c>
      <c r="F19" s="5" t="s">
        <v>336</v>
      </c>
      <c r="G19" s="5" t="s">
        <v>337</v>
      </c>
      <c r="H19" s="5" t="s">
        <v>666</v>
      </c>
      <c r="I19" s="6" t="n">
        <v>46204</v>
      </c>
    </row>
    <row r="20" customFormat="false" ht="28.55" hidden="false" customHeight="false" outlineLevel="0" collapsed="false">
      <c r="A20" s="3" t="s">
        <v>667</v>
      </c>
      <c r="B20" s="3" t="s">
        <v>338</v>
      </c>
      <c r="C20" s="3" t="s">
        <v>180</v>
      </c>
      <c r="D20" s="3" t="s">
        <v>181</v>
      </c>
      <c r="E20" s="5" t="s">
        <v>307</v>
      </c>
      <c r="F20" s="5" t="s">
        <v>308</v>
      </c>
      <c r="G20" s="5" t="s">
        <v>309</v>
      </c>
      <c r="H20" s="5" t="s">
        <v>650</v>
      </c>
      <c r="I20" s="6" t="n">
        <v>46204</v>
      </c>
    </row>
    <row r="21" customFormat="false" ht="15" hidden="false" customHeight="false" outlineLevel="0" collapsed="false">
      <c r="A21" s="3" t="s">
        <v>668</v>
      </c>
      <c r="B21" s="3" t="s">
        <v>339</v>
      </c>
      <c r="C21" s="3" t="s">
        <v>116</v>
      </c>
      <c r="D21" s="3" t="s">
        <v>118</v>
      </c>
      <c r="E21" s="5" t="s">
        <v>311</v>
      </c>
      <c r="F21" s="5" t="s">
        <v>312</v>
      </c>
      <c r="G21" s="5" t="s">
        <v>313</v>
      </c>
      <c r="H21" s="5" t="s">
        <v>652</v>
      </c>
      <c r="I21" s="6" t="n">
        <v>46210</v>
      </c>
    </row>
    <row r="22" customFormat="false" ht="15" hidden="false" customHeight="false" outlineLevel="0" collapsed="false">
      <c r="A22" s="3" t="s">
        <v>669</v>
      </c>
      <c r="B22" s="3" t="s">
        <v>340</v>
      </c>
      <c r="C22" s="3" t="s">
        <v>120</v>
      </c>
      <c r="D22" s="3" t="s">
        <v>121</v>
      </c>
      <c r="E22" s="5" t="s">
        <v>311</v>
      </c>
      <c r="F22" s="5" t="s">
        <v>312</v>
      </c>
      <c r="G22" s="5" t="s">
        <v>313</v>
      </c>
      <c r="H22" s="5" t="s">
        <v>652</v>
      </c>
      <c r="I22" s="6" t="n">
        <v>46210</v>
      </c>
    </row>
    <row r="23" customFormat="false" ht="15" hidden="false" customHeight="false" outlineLevel="0" collapsed="false">
      <c r="A23" s="3" t="s">
        <v>670</v>
      </c>
      <c r="B23" s="3" t="s">
        <v>341</v>
      </c>
      <c r="C23" s="3" t="s">
        <v>141</v>
      </c>
      <c r="D23" s="3" t="s">
        <v>142</v>
      </c>
      <c r="E23" s="5" t="s">
        <v>315</v>
      </c>
      <c r="F23" s="5" t="s">
        <v>316</v>
      </c>
      <c r="G23" s="5" t="s">
        <v>317</v>
      </c>
      <c r="H23" s="5" t="s">
        <v>654</v>
      </c>
      <c r="I23" s="6" t="n">
        <v>46209</v>
      </c>
    </row>
    <row r="24" customFormat="false" ht="15" hidden="false" customHeight="false" outlineLevel="0" collapsed="false">
      <c r="A24" s="3" t="s">
        <v>671</v>
      </c>
      <c r="B24" s="3" t="s">
        <v>342</v>
      </c>
      <c r="C24" s="3" t="s">
        <v>147</v>
      </c>
      <c r="D24" s="3" t="s">
        <v>148</v>
      </c>
      <c r="E24" s="5" t="s">
        <v>343</v>
      </c>
      <c r="F24" s="5" t="s">
        <v>344</v>
      </c>
      <c r="G24" s="5" t="s">
        <v>345</v>
      </c>
      <c r="H24" s="5" t="s">
        <v>672</v>
      </c>
      <c r="I24" s="6" t="n">
        <v>46210</v>
      </c>
    </row>
    <row r="25" customFormat="false" ht="15" hidden="false" customHeight="false" outlineLevel="0" collapsed="false">
      <c r="A25" s="3" t="s">
        <v>673</v>
      </c>
      <c r="B25" s="3" t="s">
        <v>346</v>
      </c>
      <c r="C25" s="3" t="s">
        <v>190</v>
      </c>
      <c r="D25" s="3" t="s">
        <v>191</v>
      </c>
      <c r="E25" s="5" t="s">
        <v>303</v>
      </c>
      <c r="F25" s="5" t="s">
        <v>304</v>
      </c>
      <c r="G25" s="5" t="s">
        <v>305</v>
      </c>
      <c r="H25" s="5" t="s">
        <v>648</v>
      </c>
      <c r="I25" s="6" t="n">
        <v>46213</v>
      </c>
    </row>
    <row r="26" customFormat="false" ht="15" hidden="false" customHeight="false" outlineLevel="0" collapsed="false">
      <c r="A26" s="3" t="s">
        <v>674</v>
      </c>
      <c r="B26" s="3" t="s">
        <v>347</v>
      </c>
      <c r="C26" s="3" t="s">
        <v>143</v>
      </c>
      <c r="D26" s="3" t="s">
        <v>145</v>
      </c>
      <c r="E26" s="5" t="s">
        <v>343</v>
      </c>
      <c r="F26" s="5" t="s">
        <v>344</v>
      </c>
      <c r="G26" s="5" t="s">
        <v>345</v>
      </c>
      <c r="H26" s="5" t="s">
        <v>672</v>
      </c>
      <c r="I26" s="6" t="n">
        <v>46216</v>
      </c>
    </row>
    <row r="27" customFormat="false" ht="15" hidden="false" customHeight="false" outlineLevel="0" collapsed="false">
      <c r="A27" s="3" t="s">
        <v>675</v>
      </c>
      <c r="B27" s="3" t="s">
        <v>348</v>
      </c>
      <c r="C27" s="3" t="s">
        <v>137</v>
      </c>
      <c r="D27" s="3" t="s">
        <v>138</v>
      </c>
      <c r="E27" s="5" t="s">
        <v>315</v>
      </c>
      <c r="F27" s="5" t="s">
        <v>316</v>
      </c>
      <c r="G27" s="5" t="s">
        <v>317</v>
      </c>
      <c r="H27" s="5" t="s">
        <v>654</v>
      </c>
      <c r="I27" s="6" t="n">
        <v>46212</v>
      </c>
    </row>
    <row r="28" customFormat="false" ht="28.55" hidden="false" customHeight="false" outlineLevel="0" collapsed="false">
      <c r="A28" s="3" t="s">
        <v>676</v>
      </c>
      <c r="B28" s="3" t="s">
        <v>349</v>
      </c>
      <c r="C28" s="3" t="s">
        <v>59</v>
      </c>
      <c r="D28" s="3" t="s">
        <v>60</v>
      </c>
      <c r="E28" s="5" t="s">
        <v>350</v>
      </c>
      <c r="F28" s="5" t="s">
        <v>351</v>
      </c>
      <c r="G28" s="5" t="s">
        <v>352</v>
      </c>
      <c r="H28" s="5" t="s">
        <v>677</v>
      </c>
      <c r="I28" s="6" t="n">
        <v>46215</v>
      </c>
    </row>
    <row r="29" customFormat="false" ht="28.55" hidden="false" customHeight="false" outlineLevel="0" collapsed="false">
      <c r="A29" s="3" t="s">
        <v>678</v>
      </c>
      <c r="B29" s="3" t="s">
        <v>353</v>
      </c>
      <c r="C29" s="3" t="s">
        <v>78</v>
      </c>
      <c r="D29" s="3" t="s">
        <v>80</v>
      </c>
      <c r="E29" s="5" t="s">
        <v>287</v>
      </c>
      <c r="F29" s="5" t="s">
        <v>289</v>
      </c>
      <c r="G29" s="5" t="s">
        <v>290</v>
      </c>
      <c r="H29" s="5" t="s">
        <v>640</v>
      </c>
      <c r="I29" s="6" t="n">
        <v>46217</v>
      </c>
    </row>
    <row r="30" customFormat="false" ht="15" hidden="false" customHeight="false" outlineLevel="0" collapsed="false">
      <c r="A30" s="3" t="s">
        <v>679</v>
      </c>
      <c r="B30" s="3" t="s">
        <v>354</v>
      </c>
      <c r="C30" s="3" t="s">
        <v>169</v>
      </c>
      <c r="D30" s="3" t="s">
        <v>170</v>
      </c>
      <c r="E30" s="5" t="s">
        <v>328</v>
      </c>
      <c r="F30" s="5" t="s">
        <v>329</v>
      </c>
      <c r="G30" s="5" t="s">
        <v>330</v>
      </c>
      <c r="H30" s="5" t="s">
        <v>662</v>
      </c>
      <c r="I30" s="6" t="n">
        <v>46218</v>
      </c>
    </row>
    <row r="31" customFormat="false" ht="28.55" hidden="false" customHeight="false" outlineLevel="0" collapsed="false">
      <c r="A31" s="3" t="s">
        <v>680</v>
      </c>
      <c r="B31" s="3" t="s">
        <v>355</v>
      </c>
      <c r="C31" s="3" t="s">
        <v>59</v>
      </c>
      <c r="D31" s="3" t="s">
        <v>60</v>
      </c>
      <c r="E31" s="5" t="s">
        <v>350</v>
      </c>
      <c r="F31" s="5" t="s">
        <v>351</v>
      </c>
      <c r="G31" s="5" t="s">
        <v>352</v>
      </c>
      <c r="H31" s="5" t="s">
        <v>677</v>
      </c>
      <c r="I31" s="6" t="n">
        <v>46219</v>
      </c>
    </row>
    <row r="32" customFormat="false" ht="15" hidden="false" customHeight="false" outlineLevel="0" collapsed="false">
      <c r="A32" s="3" t="s">
        <v>681</v>
      </c>
      <c r="B32" s="3" t="s">
        <v>356</v>
      </c>
      <c r="C32" s="3" t="s">
        <v>163</v>
      </c>
      <c r="D32" s="3" t="s">
        <v>165</v>
      </c>
      <c r="E32" s="5" t="s">
        <v>328</v>
      </c>
      <c r="F32" s="5" t="s">
        <v>329</v>
      </c>
      <c r="G32" s="5" t="s">
        <v>330</v>
      </c>
      <c r="H32" s="5" t="s">
        <v>662</v>
      </c>
      <c r="I32" s="6" t="n">
        <v>46220</v>
      </c>
    </row>
    <row r="33" customFormat="false" ht="15" hidden="false" customHeight="false" outlineLevel="0" collapsed="false">
      <c r="A33" s="3" t="s">
        <v>682</v>
      </c>
      <c r="B33" s="3" t="s">
        <v>357</v>
      </c>
      <c r="C33" s="3" t="s">
        <v>112</v>
      </c>
      <c r="D33" s="3" t="s">
        <v>113</v>
      </c>
      <c r="E33" s="5" t="s">
        <v>335</v>
      </c>
      <c r="F33" s="5" t="s">
        <v>336</v>
      </c>
      <c r="G33" s="5" t="s">
        <v>337</v>
      </c>
      <c r="H33" s="5" t="s">
        <v>666</v>
      </c>
      <c r="I33" s="6" t="n">
        <v>46222</v>
      </c>
    </row>
    <row r="34" customFormat="false" ht="15" hidden="false" customHeight="false" outlineLevel="0" collapsed="false">
      <c r="A34" s="3" t="s">
        <v>683</v>
      </c>
      <c r="B34" s="3" t="s">
        <v>358</v>
      </c>
      <c r="C34" s="3" t="s">
        <v>171</v>
      </c>
      <c r="D34" s="3" t="s">
        <v>172</v>
      </c>
      <c r="E34" s="5" t="s">
        <v>328</v>
      </c>
      <c r="F34" s="5" t="s">
        <v>329</v>
      </c>
      <c r="G34" s="5" t="s">
        <v>330</v>
      </c>
      <c r="H34" s="5" t="s">
        <v>662</v>
      </c>
      <c r="I34" s="6" t="n">
        <v>46220</v>
      </c>
    </row>
    <row r="35" customFormat="false" ht="28.55" hidden="false" customHeight="false" outlineLevel="0" collapsed="false">
      <c r="A35" s="3" t="s">
        <v>684</v>
      </c>
      <c r="B35" s="3" t="s">
        <v>359</v>
      </c>
      <c r="C35" s="3" t="s">
        <v>75</v>
      </c>
      <c r="D35" s="3" t="s">
        <v>76</v>
      </c>
      <c r="E35" s="5" t="s">
        <v>350</v>
      </c>
      <c r="F35" s="5" t="s">
        <v>351</v>
      </c>
      <c r="G35" s="5" t="s">
        <v>352</v>
      </c>
      <c r="H35" s="5" t="s">
        <v>677</v>
      </c>
      <c r="I35" s="6" t="n">
        <v>46220</v>
      </c>
    </row>
    <row r="36" customFormat="false" ht="28.55" hidden="false" customHeight="false" outlineLevel="0" collapsed="false">
      <c r="A36" s="3" t="s">
        <v>685</v>
      </c>
      <c r="B36" s="3" t="s">
        <v>360</v>
      </c>
      <c r="C36" s="3" t="s">
        <v>98</v>
      </c>
      <c r="D36" s="3" t="s">
        <v>99</v>
      </c>
      <c r="E36" s="5" t="s">
        <v>287</v>
      </c>
      <c r="F36" s="5" t="s">
        <v>289</v>
      </c>
      <c r="G36" s="5" t="s">
        <v>290</v>
      </c>
      <c r="H36" s="5" t="s">
        <v>640</v>
      </c>
      <c r="I36" s="6" t="n">
        <v>46221</v>
      </c>
    </row>
    <row r="37" customFormat="false" ht="28.55" hidden="false" customHeight="false" outlineLevel="0" collapsed="false">
      <c r="A37" s="3" t="s">
        <v>686</v>
      </c>
      <c r="B37" s="3" t="s">
        <v>361</v>
      </c>
      <c r="C37" s="3" t="s">
        <v>65</v>
      </c>
      <c r="D37" s="3" t="s">
        <v>66</v>
      </c>
      <c r="E37" s="5" t="s">
        <v>350</v>
      </c>
      <c r="F37" s="5" t="s">
        <v>351</v>
      </c>
      <c r="G37" s="5" t="s">
        <v>352</v>
      </c>
      <c r="H37" s="5" t="s">
        <v>677</v>
      </c>
      <c r="I37" s="6" t="n">
        <v>46224</v>
      </c>
    </row>
    <row r="38" customFormat="false" ht="15" hidden="false" customHeight="false" outlineLevel="0" collapsed="false">
      <c r="A38" s="3" t="s">
        <v>687</v>
      </c>
      <c r="B38" s="3" t="s">
        <v>362</v>
      </c>
      <c r="C38" s="3" t="s">
        <v>110</v>
      </c>
      <c r="D38" s="3" t="s">
        <v>111</v>
      </c>
      <c r="E38" s="5" t="s">
        <v>335</v>
      </c>
      <c r="F38" s="5" t="s">
        <v>336</v>
      </c>
      <c r="G38" s="5" t="s">
        <v>337</v>
      </c>
      <c r="H38" s="5" t="s">
        <v>666</v>
      </c>
      <c r="I38" s="6" t="n">
        <v>46229</v>
      </c>
    </row>
    <row r="39" customFormat="false" ht="28.55" hidden="false" customHeight="false" outlineLevel="0" collapsed="false">
      <c r="A39" s="3" t="s">
        <v>688</v>
      </c>
      <c r="B39" s="3" t="s">
        <v>363</v>
      </c>
      <c r="C39" s="3" t="s">
        <v>87</v>
      </c>
      <c r="D39" s="3" t="s">
        <v>88</v>
      </c>
      <c r="E39" s="5" t="s">
        <v>287</v>
      </c>
      <c r="F39" s="5" t="s">
        <v>289</v>
      </c>
      <c r="G39" s="5" t="s">
        <v>290</v>
      </c>
      <c r="H39" s="5" t="s">
        <v>640</v>
      </c>
      <c r="I39" s="6" t="n">
        <v>46232</v>
      </c>
    </row>
    <row r="40" customFormat="false" ht="28.55" hidden="false" customHeight="false" outlineLevel="0" collapsed="false">
      <c r="A40" s="3" t="s">
        <v>689</v>
      </c>
      <c r="B40" s="3" t="s">
        <v>364</v>
      </c>
      <c r="C40" s="3" t="s">
        <v>103</v>
      </c>
      <c r="D40" s="3" t="s">
        <v>104</v>
      </c>
      <c r="E40" s="5" t="s">
        <v>287</v>
      </c>
      <c r="F40" s="5" t="s">
        <v>289</v>
      </c>
      <c r="G40" s="5" t="s">
        <v>290</v>
      </c>
      <c r="H40" s="5" t="s">
        <v>640</v>
      </c>
      <c r="I40" s="6" t="n">
        <v>46228</v>
      </c>
    </row>
    <row r="41" customFormat="false" ht="15" hidden="false" customHeight="false" outlineLevel="0" collapsed="false">
      <c r="A41" s="3" t="s">
        <v>690</v>
      </c>
      <c r="B41" s="3" t="s">
        <v>365</v>
      </c>
      <c r="C41" s="3" t="s">
        <v>155</v>
      </c>
      <c r="D41" s="3" t="s">
        <v>156</v>
      </c>
      <c r="E41" s="5" t="s">
        <v>296</v>
      </c>
      <c r="F41" s="5" t="s">
        <v>298</v>
      </c>
      <c r="G41" s="5" t="s">
        <v>299</v>
      </c>
      <c r="H41" s="5" t="s">
        <v>644</v>
      </c>
      <c r="I41" s="6" t="n">
        <v>46234</v>
      </c>
    </row>
    <row r="42" customFormat="false" ht="28.55" hidden="false" customHeight="false" outlineLevel="0" collapsed="false">
      <c r="A42" s="3" t="s">
        <v>691</v>
      </c>
      <c r="B42" s="3" t="s">
        <v>366</v>
      </c>
      <c r="C42" s="3" t="s">
        <v>63</v>
      </c>
      <c r="D42" s="3" t="s">
        <v>64</v>
      </c>
      <c r="E42" s="5" t="s">
        <v>350</v>
      </c>
      <c r="F42" s="5" t="s">
        <v>351</v>
      </c>
      <c r="G42" s="5" t="s">
        <v>352</v>
      </c>
      <c r="H42" s="5" t="s">
        <v>677</v>
      </c>
      <c r="I42" s="6" t="n">
        <v>46233</v>
      </c>
    </row>
    <row r="43" customFormat="false" ht="15" hidden="false" customHeight="false" outlineLevel="0" collapsed="false">
      <c r="A43" s="3" t="s">
        <v>692</v>
      </c>
      <c r="B43" s="3" t="s">
        <v>367</v>
      </c>
      <c r="C43" s="3" t="s">
        <v>116</v>
      </c>
      <c r="D43" s="3" t="s">
        <v>118</v>
      </c>
      <c r="E43" s="5" t="s">
        <v>311</v>
      </c>
      <c r="F43" s="5" t="s">
        <v>312</v>
      </c>
      <c r="G43" s="5" t="s">
        <v>313</v>
      </c>
      <c r="H43" s="5" t="s">
        <v>652</v>
      </c>
      <c r="I43" s="6" t="n">
        <v>46232</v>
      </c>
    </row>
    <row r="44" customFormat="false" ht="28.55" hidden="false" customHeight="false" outlineLevel="0" collapsed="false">
      <c r="A44" s="3" t="s">
        <v>693</v>
      </c>
      <c r="B44" s="3" t="s">
        <v>368</v>
      </c>
      <c r="C44" s="3" t="s">
        <v>200</v>
      </c>
      <c r="D44" s="3" t="s">
        <v>201</v>
      </c>
      <c r="E44" s="5" t="s">
        <v>321</v>
      </c>
      <c r="F44" s="5" t="s">
        <v>322</v>
      </c>
      <c r="G44" s="5" t="s">
        <v>323</v>
      </c>
      <c r="H44" s="5" t="s">
        <v>658</v>
      </c>
      <c r="I44" s="6" t="n">
        <v>46232</v>
      </c>
    </row>
    <row r="45" customFormat="false" ht="28.55" hidden="false" customHeight="false" outlineLevel="0" collapsed="false">
      <c r="A45" s="3" t="s">
        <v>694</v>
      </c>
      <c r="B45" s="3" t="s">
        <v>369</v>
      </c>
      <c r="C45" s="3" t="s">
        <v>72</v>
      </c>
      <c r="D45" s="3" t="s">
        <v>73</v>
      </c>
      <c r="E45" s="5" t="s">
        <v>350</v>
      </c>
      <c r="F45" s="5" t="s">
        <v>351</v>
      </c>
      <c r="G45" s="5" t="s">
        <v>352</v>
      </c>
      <c r="H45" s="5" t="s">
        <v>677</v>
      </c>
      <c r="I45" s="6" t="n">
        <v>46231</v>
      </c>
    </row>
    <row r="46" customFormat="false" ht="15" hidden="false" customHeight="false" outlineLevel="0" collapsed="false">
      <c r="A46" s="3" t="s">
        <v>695</v>
      </c>
      <c r="B46" s="3" t="s">
        <v>370</v>
      </c>
      <c r="C46" s="3" t="s">
        <v>137</v>
      </c>
      <c r="D46" s="3" t="s">
        <v>138</v>
      </c>
      <c r="E46" s="5" t="s">
        <v>315</v>
      </c>
      <c r="F46" s="5" t="s">
        <v>316</v>
      </c>
      <c r="G46" s="5" t="s">
        <v>317</v>
      </c>
      <c r="H46" s="5" t="s">
        <v>654</v>
      </c>
      <c r="I46" s="6" t="n">
        <v>46232</v>
      </c>
    </row>
    <row r="47" customFormat="false" ht="15" hidden="false" customHeight="false" outlineLevel="0" collapsed="false">
      <c r="A47" s="3" t="s">
        <v>696</v>
      </c>
      <c r="B47" s="3" t="s">
        <v>371</v>
      </c>
      <c r="C47" s="3" t="s">
        <v>157</v>
      </c>
      <c r="D47" s="3" t="s">
        <v>158</v>
      </c>
      <c r="E47" s="5" t="s">
        <v>296</v>
      </c>
      <c r="F47" s="5" t="s">
        <v>298</v>
      </c>
      <c r="G47" s="5" t="s">
        <v>299</v>
      </c>
      <c r="H47" s="5" t="s">
        <v>644</v>
      </c>
      <c r="I47" s="6" t="n">
        <v>46233</v>
      </c>
    </row>
    <row r="48" customFormat="false" ht="28.55" hidden="false" customHeight="false" outlineLevel="0" collapsed="false">
      <c r="A48" s="3" t="s">
        <v>697</v>
      </c>
      <c r="B48" s="3" t="s">
        <v>372</v>
      </c>
      <c r="C48" s="3" t="s">
        <v>196</v>
      </c>
      <c r="D48" s="3" t="s">
        <v>197</v>
      </c>
      <c r="E48" s="5" t="s">
        <v>321</v>
      </c>
      <c r="F48" s="5" t="s">
        <v>322</v>
      </c>
      <c r="G48" s="5" t="s">
        <v>323</v>
      </c>
      <c r="H48" s="5" t="s">
        <v>658</v>
      </c>
      <c r="I48" s="6" t="n">
        <v>46236</v>
      </c>
    </row>
    <row r="49" customFormat="false" ht="28.55" hidden="false" customHeight="false" outlineLevel="0" collapsed="false">
      <c r="A49" s="3" t="s">
        <v>698</v>
      </c>
      <c r="B49" s="3" t="s">
        <v>373</v>
      </c>
      <c r="C49" s="3" t="s">
        <v>85</v>
      </c>
      <c r="D49" s="3" t="s">
        <v>86</v>
      </c>
      <c r="E49" s="5" t="s">
        <v>287</v>
      </c>
      <c r="F49" s="5" t="s">
        <v>289</v>
      </c>
      <c r="G49" s="5" t="s">
        <v>290</v>
      </c>
      <c r="H49" s="5" t="s">
        <v>640</v>
      </c>
      <c r="I49" s="6" t="n">
        <v>46238</v>
      </c>
    </row>
    <row r="50" customFormat="false" ht="15" hidden="false" customHeight="false" outlineLevel="0" collapsed="false">
      <c r="A50" s="3" t="s">
        <v>699</v>
      </c>
      <c r="B50" s="3" t="s">
        <v>374</v>
      </c>
      <c r="C50" s="3" t="s">
        <v>108</v>
      </c>
      <c r="D50" s="3" t="s">
        <v>109</v>
      </c>
      <c r="E50" s="5" t="s">
        <v>335</v>
      </c>
      <c r="F50" s="5" t="s">
        <v>336</v>
      </c>
      <c r="G50" s="5" t="s">
        <v>337</v>
      </c>
      <c r="H50" s="5" t="s">
        <v>666</v>
      </c>
      <c r="I50" s="6" t="n">
        <v>46240</v>
      </c>
    </row>
    <row r="51" customFormat="false" ht="15" hidden="false" customHeight="false" outlineLevel="0" collapsed="false">
      <c r="A51" s="3" t="s">
        <v>700</v>
      </c>
      <c r="B51" s="3" t="s">
        <v>375</v>
      </c>
      <c r="C51" s="3" t="s">
        <v>143</v>
      </c>
      <c r="D51" s="3" t="s">
        <v>145</v>
      </c>
      <c r="E51" s="5" t="s">
        <v>343</v>
      </c>
      <c r="F51" s="5" t="s">
        <v>344</v>
      </c>
      <c r="G51" s="5" t="s">
        <v>345</v>
      </c>
      <c r="H51" s="5" t="s">
        <v>672</v>
      </c>
      <c r="I51" s="6" t="n">
        <v>46242</v>
      </c>
    </row>
    <row r="52" customFormat="false" ht="28.55" hidden="false" customHeight="false" outlineLevel="0" collapsed="false">
      <c r="A52" s="3" t="s">
        <v>701</v>
      </c>
      <c r="B52" s="3" t="s">
        <v>376</v>
      </c>
      <c r="C52" s="3" t="s">
        <v>192</v>
      </c>
      <c r="D52" s="3" t="s">
        <v>194</v>
      </c>
      <c r="E52" s="5" t="s">
        <v>321</v>
      </c>
      <c r="F52" s="5" t="s">
        <v>322</v>
      </c>
      <c r="G52" s="5" t="s">
        <v>323</v>
      </c>
      <c r="H52" s="5" t="s">
        <v>658</v>
      </c>
      <c r="I52" s="6" t="n">
        <v>46244</v>
      </c>
    </row>
    <row r="53" customFormat="false" ht="28.55" hidden="false" customHeight="false" outlineLevel="0" collapsed="false">
      <c r="A53" s="3" t="s">
        <v>702</v>
      </c>
      <c r="B53" s="3" t="s">
        <v>377</v>
      </c>
      <c r="C53" s="3" t="s">
        <v>85</v>
      </c>
      <c r="D53" s="3" t="s">
        <v>86</v>
      </c>
      <c r="E53" s="5" t="s">
        <v>287</v>
      </c>
      <c r="F53" s="5" t="s">
        <v>289</v>
      </c>
      <c r="G53" s="5" t="s">
        <v>290</v>
      </c>
      <c r="H53" s="5" t="s">
        <v>640</v>
      </c>
      <c r="I53" s="6" t="n">
        <v>46243</v>
      </c>
    </row>
    <row r="54" customFormat="false" ht="15" hidden="false" customHeight="false" outlineLevel="0" collapsed="false">
      <c r="A54" s="3" t="s">
        <v>703</v>
      </c>
      <c r="B54" s="3" t="s">
        <v>378</v>
      </c>
      <c r="C54" s="3" t="s">
        <v>124</v>
      </c>
      <c r="D54" s="3" t="s">
        <v>125</v>
      </c>
      <c r="E54" s="5" t="s">
        <v>311</v>
      </c>
      <c r="F54" s="5" t="s">
        <v>312</v>
      </c>
      <c r="G54" s="5" t="s">
        <v>313</v>
      </c>
      <c r="H54" s="5" t="s">
        <v>652</v>
      </c>
      <c r="I54" s="6" t="n">
        <v>46245</v>
      </c>
    </row>
    <row r="55" customFormat="false" ht="28.55" hidden="false" customHeight="false" outlineLevel="0" collapsed="false">
      <c r="A55" s="3" t="s">
        <v>704</v>
      </c>
      <c r="B55" s="3" t="s">
        <v>379</v>
      </c>
      <c r="C55" s="3" t="s">
        <v>93</v>
      </c>
      <c r="D55" s="3" t="s">
        <v>94</v>
      </c>
      <c r="E55" s="5" t="s">
        <v>287</v>
      </c>
      <c r="F55" s="5" t="s">
        <v>289</v>
      </c>
      <c r="G55" s="5" t="s">
        <v>290</v>
      </c>
      <c r="H55" s="5" t="s">
        <v>640</v>
      </c>
      <c r="I55" s="6" t="n">
        <v>46243</v>
      </c>
    </row>
    <row r="56" customFormat="false" ht="15" hidden="false" customHeight="false" outlineLevel="0" collapsed="false">
      <c r="A56" s="3" t="s">
        <v>705</v>
      </c>
      <c r="B56" s="3" t="s">
        <v>380</v>
      </c>
      <c r="C56" s="3" t="s">
        <v>188</v>
      </c>
      <c r="D56" s="3" t="s">
        <v>189</v>
      </c>
      <c r="E56" s="5" t="s">
        <v>303</v>
      </c>
      <c r="F56" s="5" t="s">
        <v>304</v>
      </c>
      <c r="G56" s="5" t="s">
        <v>305</v>
      </c>
      <c r="H56" s="5" t="s">
        <v>648</v>
      </c>
      <c r="I56" s="6" t="n">
        <v>46244</v>
      </c>
    </row>
    <row r="57" customFormat="false" ht="28.55" hidden="false" customHeight="false" outlineLevel="0" collapsed="false">
      <c r="A57" s="3" t="s">
        <v>706</v>
      </c>
      <c r="B57" s="3" t="s">
        <v>381</v>
      </c>
      <c r="C57" s="3" t="s">
        <v>85</v>
      </c>
      <c r="D57" s="3" t="s">
        <v>86</v>
      </c>
      <c r="E57" s="5" t="s">
        <v>287</v>
      </c>
      <c r="F57" s="5" t="s">
        <v>289</v>
      </c>
      <c r="G57" s="5" t="s">
        <v>290</v>
      </c>
      <c r="H57" s="5" t="s">
        <v>640</v>
      </c>
      <c r="I57" s="6" t="n">
        <v>46247</v>
      </c>
    </row>
    <row r="58" customFormat="false" ht="15" hidden="false" customHeight="false" outlineLevel="0" collapsed="false">
      <c r="A58" s="3" t="s">
        <v>707</v>
      </c>
      <c r="B58" s="3" t="s">
        <v>382</v>
      </c>
      <c r="C58" s="3" t="s">
        <v>161</v>
      </c>
      <c r="D58" s="3" t="s">
        <v>162</v>
      </c>
      <c r="E58" s="5" t="s">
        <v>296</v>
      </c>
      <c r="F58" s="5" t="s">
        <v>298</v>
      </c>
      <c r="G58" s="5" t="s">
        <v>299</v>
      </c>
      <c r="H58" s="5" t="s">
        <v>644</v>
      </c>
      <c r="I58" s="6" t="n">
        <v>46249</v>
      </c>
    </row>
    <row r="59" customFormat="false" ht="15" hidden="false" customHeight="false" outlineLevel="0" collapsed="false">
      <c r="A59" s="3" t="s">
        <v>708</v>
      </c>
      <c r="B59" s="3" t="s">
        <v>383</v>
      </c>
      <c r="C59" s="3" t="s">
        <v>120</v>
      </c>
      <c r="D59" s="3" t="s">
        <v>121</v>
      </c>
      <c r="E59" s="5" t="s">
        <v>311</v>
      </c>
      <c r="F59" s="5" t="s">
        <v>312</v>
      </c>
      <c r="G59" s="5" t="s">
        <v>313</v>
      </c>
      <c r="H59" s="5" t="s">
        <v>652</v>
      </c>
      <c r="I59" s="6" t="n">
        <v>46253</v>
      </c>
    </row>
    <row r="60" customFormat="false" ht="15" hidden="false" customHeight="false" outlineLevel="0" collapsed="false">
      <c r="A60" s="3" t="s">
        <v>709</v>
      </c>
      <c r="B60" s="3" t="s">
        <v>384</v>
      </c>
      <c r="C60" s="3" t="s">
        <v>105</v>
      </c>
      <c r="D60" s="3" t="s">
        <v>107</v>
      </c>
      <c r="E60" s="5" t="s">
        <v>335</v>
      </c>
      <c r="F60" s="5" t="s">
        <v>336</v>
      </c>
      <c r="G60" s="5" t="s">
        <v>337</v>
      </c>
      <c r="H60" s="5" t="s">
        <v>666</v>
      </c>
      <c r="I60" s="6" t="n">
        <v>46251</v>
      </c>
    </row>
    <row r="61" customFormat="false" ht="15" hidden="false" customHeight="false" outlineLevel="0" collapsed="false">
      <c r="A61" s="3" t="s">
        <v>710</v>
      </c>
      <c r="B61" s="3" t="s">
        <v>385</v>
      </c>
      <c r="C61" s="3" t="s">
        <v>149</v>
      </c>
      <c r="D61" s="3" t="s">
        <v>151</v>
      </c>
      <c r="E61" s="5" t="s">
        <v>296</v>
      </c>
      <c r="F61" s="5" t="s">
        <v>298</v>
      </c>
      <c r="G61" s="5" t="s">
        <v>299</v>
      </c>
      <c r="H61" s="5" t="s">
        <v>644</v>
      </c>
      <c r="I61" s="6" t="n">
        <v>46256</v>
      </c>
    </row>
    <row r="62" customFormat="false" ht="28.55" hidden="false" customHeight="false" outlineLevel="0" collapsed="false">
      <c r="A62" s="3" t="s">
        <v>711</v>
      </c>
      <c r="B62" s="3" t="s">
        <v>386</v>
      </c>
      <c r="C62" s="3" t="s">
        <v>178</v>
      </c>
      <c r="D62" s="3" t="s">
        <v>179</v>
      </c>
      <c r="E62" s="5" t="s">
        <v>307</v>
      </c>
      <c r="F62" s="5" t="s">
        <v>308</v>
      </c>
      <c r="G62" s="5" t="s">
        <v>309</v>
      </c>
      <c r="H62" s="5" t="s">
        <v>650</v>
      </c>
      <c r="I62" s="6" t="n">
        <v>46253</v>
      </c>
    </row>
    <row r="63" customFormat="false" ht="28.55" hidden="false" customHeight="false" outlineLevel="0" collapsed="false">
      <c r="A63" s="3" t="s">
        <v>712</v>
      </c>
      <c r="B63" s="3" t="s">
        <v>387</v>
      </c>
      <c r="C63" s="3" t="s">
        <v>65</v>
      </c>
      <c r="D63" s="3" t="s">
        <v>66</v>
      </c>
      <c r="E63" s="5" t="s">
        <v>350</v>
      </c>
      <c r="F63" s="5" t="s">
        <v>351</v>
      </c>
      <c r="G63" s="5" t="s">
        <v>352</v>
      </c>
      <c r="H63" s="5" t="s">
        <v>677</v>
      </c>
      <c r="I63" s="6" t="n">
        <v>46260</v>
      </c>
    </row>
    <row r="64" customFormat="false" ht="15" hidden="false" customHeight="false" outlineLevel="0" collapsed="false">
      <c r="A64" s="3" t="s">
        <v>713</v>
      </c>
      <c r="B64" s="3" t="s">
        <v>388</v>
      </c>
      <c r="C64" s="3" t="s">
        <v>188</v>
      </c>
      <c r="D64" s="3" t="s">
        <v>189</v>
      </c>
      <c r="E64" s="5" t="s">
        <v>303</v>
      </c>
      <c r="F64" s="5" t="s">
        <v>304</v>
      </c>
      <c r="G64" s="5" t="s">
        <v>305</v>
      </c>
      <c r="H64" s="5" t="s">
        <v>648</v>
      </c>
      <c r="I64" s="6" t="n">
        <v>46261</v>
      </c>
    </row>
    <row r="65" customFormat="false" ht="28.55" hidden="false" customHeight="false" outlineLevel="0" collapsed="false">
      <c r="A65" s="3" t="s">
        <v>714</v>
      </c>
      <c r="B65" s="3" t="s">
        <v>389</v>
      </c>
      <c r="C65" s="3" t="s">
        <v>198</v>
      </c>
      <c r="D65" s="3" t="s">
        <v>199</v>
      </c>
      <c r="E65" s="5" t="s">
        <v>321</v>
      </c>
      <c r="F65" s="5" t="s">
        <v>322</v>
      </c>
      <c r="G65" s="5" t="s">
        <v>323</v>
      </c>
      <c r="H65" s="5" t="s">
        <v>658</v>
      </c>
      <c r="I65" s="6" t="n">
        <v>46262</v>
      </c>
    </row>
    <row r="66" customFormat="false" ht="15" hidden="false" customHeight="false" outlineLevel="0" collapsed="false">
      <c r="A66" s="3" t="s">
        <v>715</v>
      </c>
      <c r="B66" s="3" t="s">
        <v>390</v>
      </c>
      <c r="C66" s="3" t="s">
        <v>120</v>
      </c>
      <c r="D66" s="3" t="s">
        <v>121</v>
      </c>
      <c r="E66" s="5" t="s">
        <v>311</v>
      </c>
      <c r="F66" s="5" t="s">
        <v>312</v>
      </c>
      <c r="G66" s="5" t="s">
        <v>313</v>
      </c>
      <c r="H66" s="5" t="s">
        <v>652</v>
      </c>
      <c r="I66" s="6" t="n">
        <v>46260</v>
      </c>
    </row>
    <row r="67" customFormat="false" ht="15" hidden="false" customHeight="false" outlineLevel="0" collapsed="false">
      <c r="A67" s="3" t="s">
        <v>716</v>
      </c>
      <c r="B67" s="3" t="s">
        <v>391</v>
      </c>
      <c r="C67" s="3" t="s">
        <v>133</v>
      </c>
      <c r="D67" s="3" t="s">
        <v>134</v>
      </c>
      <c r="E67" s="5" t="s">
        <v>315</v>
      </c>
      <c r="F67" s="5" t="s">
        <v>316</v>
      </c>
      <c r="G67" s="5" t="s">
        <v>317</v>
      </c>
      <c r="H67" s="5" t="s">
        <v>654</v>
      </c>
      <c r="I67" s="6" t="n">
        <v>46265</v>
      </c>
    </row>
    <row r="68" customFormat="false" ht="28.55" hidden="false" customHeight="false" outlineLevel="0" collapsed="false">
      <c r="A68" s="3" t="s">
        <v>717</v>
      </c>
      <c r="B68" s="3" t="s">
        <v>392</v>
      </c>
      <c r="C68" s="3" t="s">
        <v>196</v>
      </c>
      <c r="D68" s="3" t="s">
        <v>197</v>
      </c>
      <c r="E68" s="5" t="s">
        <v>321</v>
      </c>
      <c r="F68" s="5" t="s">
        <v>322</v>
      </c>
      <c r="G68" s="5" t="s">
        <v>323</v>
      </c>
      <c r="H68" s="5" t="s">
        <v>658</v>
      </c>
      <c r="I68" s="6" t="n">
        <v>46262</v>
      </c>
    </row>
    <row r="69" customFormat="false" ht="28.55" hidden="false" customHeight="false" outlineLevel="0" collapsed="false">
      <c r="A69" s="3" t="s">
        <v>718</v>
      </c>
      <c r="B69" s="3" t="s">
        <v>393</v>
      </c>
      <c r="C69" s="3" t="s">
        <v>63</v>
      </c>
      <c r="D69" s="3" t="s">
        <v>64</v>
      </c>
      <c r="E69" s="5" t="s">
        <v>350</v>
      </c>
      <c r="F69" s="5" t="s">
        <v>351</v>
      </c>
      <c r="G69" s="5" t="s">
        <v>352</v>
      </c>
      <c r="H69" s="5" t="s">
        <v>677</v>
      </c>
      <c r="I69" s="6" t="n">
        <v>46265</v>
      </c>
    </row>
  </sheetData>
  <autoFilter ref="A1:I6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2026-09-29T09:02:23Z</dcterms:created>
  <dc:creator>openpyxl</dc:creator>
  <dc:description/>
  <dc:language>zh-CN</dc:language>
  <cp:lastModifiedBy/>
  <dcterms:modified xsi:type="dcterms:W3CDTF">2026-09-29T17:02:38Z</dcterms:modified>
  <cp:revision>1</cp:revision>
  <dc:subject/>
  <dc:title>设备管理POC-演示数据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